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iu_\Downloads\"/>
    </mc:Choice>
  </mc:AlternateContent>
  <xr:revisionPtr revIDLastSave="0" documentId="13_ncr:1_{5E4704DA-7896-470D-B31E-57F7632013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Sheet1!$A$1:$M$166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60" i="1" l="1"/>
  <c r="J148" i="1"/>
  <c r="J137" i="1"/>
  <c r="J121" i="1"/>
  <c r="J104" i="1"/>
  <c r="I94" i="1"/>
  <c r="J87" i="1"/>
  <c r="M18" i="1" l="1"/>
  <c r="M81" i="1" l="1"/>
  <c r="I66" i="1"/>
  <c r="I65" i="1"/>
  <c r="I64" i="1"/>
  <c r="I63" i="1"/>
  <c r="B27" i="1"/>
  <c r="K61" i="1" l="1"/>
  <c r="N61" i="1" s="1"/>
  <c r="J155" i="1"/>
  <c r="N2" i="1"/>
  <c r="N1" i="1"/>
  <c r="J120" i="1" l="1"/>
  <c r="J119" i="1"/>
  <c r="J118" i="1"/>
  <c r="J117" i="1"/>
  <c r="J116" i="1"/>
  <c r="J115" i="1"/>
  <c r="J114" i="1"/>
  <c r="J113" i="1"/>
  <c r="J112" i="1"/>
  <c r="J111" i="1"/>
  <c r="M85" i="1"/>
  <c r="M84" i="1"/>
  <c r="M86" i="1"/>
  <c r="M83" i="1"/>
  <c r="M82" i="1"/>
  <c r="M80" i="1"/>
  <c r="M79" i="1"/>
  <c r="M78" i="1"/>
  <c r="M77" i="1"/>
  <c r="M76" i="1"/>
  <c r="J147" i="1"/>
  <c r="J146" i="1"/>
  <c r="J145" i="1"/>
  <c r="J144" i="1"/>
  <c r="J143" i="1"/>
  <c r="J142" i="1"/>
  <c r="J136" i="1"/>
  <c r="J135" i="1"/>
  <c r="J134" i="1"/>
  <c r="J133" i="1"/>
  <c r="J132" i="1"/>
  <c r="J131" i="1"/>
  <c r="J130" i="1"/>
  <c r="J129" i="1"/>
  <c r="J128" i="1"/>
  <c r="J127" i="1"/>
  <c r="J126" i="1"/>
  <c r="J159" i="1"/>
  <c r="J158" i="1"/>
  <c r="J157" i="1"/>
  <c r="J156" i="1"/>
  <c r="J110" i="1"/>
  <c r="J103" i="1"/>
  <c r="J102" i="1"/>
  <c r="J101" i="1"/>
  <c r="J100" i="1"/>
  <c r="J99" i="1"/>
  <c r="B28" i="1" l="1"/>
  <c r="B60" i="1" l="1"/>
  <c r="B31" i="1"/>
  <c r="B4" i="1"/>
  <c r="N56" i="1"/>
  <c r="K47" i="1"/>
  <c r="N47" i="1" s="1"/>
  <c r="H43" i="1"/>
  <c r="N43" i="1" s="1"/>
  <c r="H39" i="1"/>
  <c r="N39" i="1" s="1"/>
  <c r="N52" i="1" l="1"/>
  <c r="H18" i="1" l="1"/>
</calcChain>
</file>

<file path=xl/sharedStrings.xml><?xml version="1.0" encoding="utf-8"?>
<sst xmlns="http://schemas.openxmlformats.org/spreadsheetml/2006/main" count="204" uniqueCount="147">
  <si>
    <t>（每次集會得2分，最高可獲20分。）</t>
  </si>
  <si>
    <t>（1） 集會記錄</t>
  </si>
  <si>
    <t>（2） 行事曆</t>
  </si>
  <si>
    <t>（3） 出席記錄</t>
  </si>
  <si>
    <t>（4） 個人記錄</t>
  </si>
  <si>
    <t>（5） 個人進度記錄</t>
  </si>
  <si>
    <t>總　分：</t>
    <phoneticPr fontId="1" type="noConversion"/>
  </si>
  <si>
    <t>日　期：</t>
    <phoneticPr fontId="1" type="noConversion"/>
  </si>
  <si>
    <t>常規團集會</t>
  </si>
  <si>
    <t>年優異旅團獎勵計劃</t>
  </si>
  <si>
    <t>有</t>
  </si>
  <si>
    <t>無</t>
  </si>
  <si>
    <t>#</t>
  </si>
  <si>
    <t>分項得分：</t>
  </si>
  <si>
    <t>人*，女</t>
  </si>
  <si>
    <t>人*</t>
  </si>
  <si>
    <t xml:space="preserve">領袖人數：男 </t>
  </si>
  <si>
    <t xml:space="preserve">全團青少年成員人數：男 </t>
  </si>
  <si>
    <t xml:space="preserve">　持有委任書人數： </t>
  </si>
  <si>
    <t>人*，持有暫許委任書人數</t>
  </si>
  <si>
    <t xml:space="preserve">領袖持有木章人數： </t>
  </si>
  <si>
    <t>2人-3人</t>
  </si>
  <si>
    <t>得　分</t>
  </si>
  <si>
    <t>*請填上適用者</t>
  </si>
  <si>
    <t>社區服務</t>
  </si>
  <si>
    <t>區比賽</t>
  </si>
  <si>
    <t>地域及總會比賽</t>
  </si>
  <si>
    <t xml:space="preserve">訓練 </t>
  </si>
  <si>
    <t>活動</t>
  </si>
  <si>
    <t>訓練 / 工作坊</t>
  </si>
  <si>
    <t>學校 / 旅部服務</t>
  </si>
  <si>
    <t>香港童軍總會 ~ 港島地域</t>
  </si>
  <si>
    <t>評審員簽署：</t>
  </si>
  <si>
    <t>姓    名：</t>
  </si>
  <si>
    <t>區總監簽署：</t>
  </si>
  <si>
    <t>職    位：</t>
  </si>
  <si>
    <t xml:space="preserve">1.  最少有12名團員 </t>
  </si>
  <si>
    <t>2.  其中一名領袖的性別必須與該團成員相同， 如團內有男及女成員，則必須有男及女領袖。</t>
  </si>
  <si>
    <t>4.  於「青少年成員資訊系統」（ YMIS ）系統註冊</t>
  </si>
  <si>
    <t>（甲）童軍旅團標準</t>
  </si>
  <si>
    <t>1.  成員人數</t>
  </si>
  <si>
    <t>12人-18人</t>
  </si>
  <si>
    <t>總人數</t>
  </si>
  <si>
    <t>4人或以上</t>
  </si>
  <si>
    <t>得    分</t>
  </si>
  <si>
    <t>持有委任書／</t>
  </si>
  <si>
    <t>1人</t>
  </si>
  <si>
    <t>2人或以上</t>
  </si>
  <si>
    <t>暫許委任書人數</t>
  </si>
  <si>
    <t>領袖與成員比例</t>
  </si>
  <si>
    <t>比　例</t>
  </si>
  <si>
    <t>1位領袖最多對8名成員</t>
  </si>
  <si>
    <t>領袖持有木章人數</t>
  </si>
  <si>
    <t>進度性獎章名稱</t>
  </si>
  <si>
    <t>（乙）行政與財務管理</t>
  </si>
  <si>
    <t>期間可供審閱的記錄</t>
  </si>
  <si>
    <t>項　目</t>
  </si>
  <si>
    <t>滿　分</t>
  </si>
  <si>
    <t>總得分</t>
  </si>
  <si>
    <t xml:space="preserve">（丙）訓練與活動 </t>
  </si>
  <si>
    <t>1.  團集會</t>
  </si>
  <si>
    <t>[佔20分]</t>
  </si>
  <si>
    <t>集會次數</t>
  </si>
  <si>
    <t>2.  團自行舉辦之非例行團集會活動／訓練／服務</t>
  </si>
  <si>
    <t>3.1 成員參與區、地域及總會所舉辦的訓練／活動</t>
  </si>
  <si>
    <t>（以參加訓練／活動的次數評分，每項活動 2分，訓練 1分，最高可獲 11分。）</t>
  </si>
  <si>
    <t>[佔11分]</t>
  </si>
  <si>
    <t>3.2 領袖參與區、地域及總會所舉辦的訓練／活動／工作坊</t>
  </si>
  <si>
    <t>（以參加訓練／活動的次數評分，每項活動 2分，訓練／工作坊 1分，最高可獲 11分。）</t>
  </si>
  <si>
    <t>4.  團參與旅團、區、地域及總會安排之社區服務</t>
  </si>
  <si>
    <t>[佔6分]</t>
  </si>
  <si>
    <t>（以參加項目的次數評分，每項社區服務2分，學校∕旅部服務 1分，最高可獲 6分。）</t>
  </si>
  <si>
    <t>6.  區、地域及總會比賽之成績</t>
  </si>
  <si>
    <t>[分數不設上限]</t>
  </si>
  <si>
    <t>（榮獲區比賽之冠／亞／季軍或優異獎得 2分；地域及總會比賽之冠／亞／季軍或優異獎得 3分。）</t>
  </si>
  <si>
    <t>日  期*</t>
  </si>
  <si>
    <t>活動名稱*</t>
  </si>
  <si>
    <t>參加人數*</t>
  </si>
  <si>
    <t>次數*</t>
  </si>
  <si>
    <t>日   期*</t>
  </si>
  <si>
    <t>比賽項目*</t>
  </si>
  <si>
    <t>成　績*</t>
  </si>
  <si>
    <t>類　別#</t>
  </si>
  <si>
    <t>人　次*</t>
  </si>
  <si>
    <t>「有」/「無」#</t>
  </si>
  <si>
    <t>[佔10分]</t>
  </si>
  <si>
    <t xml:space="preserve">（如不敷填寫，請「附加資料」。）「附加資料」 </t>
  </si>
  <si>
    <t>#請從清單中選取</t>
  </si>
  <si>
    <t>附加資料列表：</t>
  </si>
  <si>
    <t>(「有」/「無」)</t>
  </si>
  <si>
    <t>[佔22分]</t>
  </si>
  <si>
    <t>維多利亞城區</t>
  </si>
  <si>
    <t>港島西區</t>
  </si>
  <si>
    <t>港島南區</t>
  </si>
  <si>
    <t>港島北區</t>
  </si>
  <si>
    <t>灣仔區</t>
  </si>
  <si>
    <t>筲箕灣區</t>
  </si>
  <si>
    <t>柴灣區</t>
  </si>
  <si>
    <t>區   　別#：</t>
  </si>
  <si>
    <t>旅長</t>
  </si>
  <si>
    <t>副旅長</t>
  </si>
  <si>
    <t>教練員</t>
  </si>
  <si>
    <t xml:space="preserve">旅負責領袖 (如沒有旅長) </t>
  </si>
  <si>
    <t>童軍職位#：</t>
  </si>
  <si>
    <t>旅       號*：</t>
  </si>
  <si>
    <t>集會地點*：</t>
  </si>
  <si>
    <t>聯絡電話*：</t>
  </si>
  <si>
    <t>負責領袖姓名*：</t>
  </si>
  <si>
    <t>童 軍 團 評 分 表</t>
  </si>
  <si>
    <t>19人-24人</t>
  </si>
  <si>
    <t>25人-33人</t>
  </si>
  <si>
    <t>33人或以上</t>
  </si>
  <si>
    <t>童軍探索獎章</t>
  </si>
  <si>
    <t>童軍高級獎章</t>
  </si>
  <si>
    <t>總領袖獎章</t>
  </si>
  <si>
    <t>（每一位成員考獲進度性獎章得1分，考獲總領袖獎章得3分，不設分數上限。）</t>
  </si>
  <si>
    <t xml:space="preserve"> [共13分]</t>
  </si>
  <si>
    <t>[佔13分]</t>
  </si>
  <si>
    <t>（6） 小隊長會議記錄</t>
  </si>
  <si>
    <t>（7） 領袖會議記錄</t>
  </si>
  <si>
    <t>（8） 物資記錄</t>
  </si>
  <si>
    <t>（9） 收支記錄</t>
  </si>
  <si>
    <t>（10） 定時更新YMIS</t>
  </si>
  <si>
    <t>（11） 銷售童軍獎券（有銷售童軍獎券才可獲1分）</t>
  </si>
  <si>
    <t>(每舉辦一項得 2分，最高可獲10分。)</t>
  </si>
  <si>
    <t>童軍團長</t>
  </si>
  <si>
    <t>童軍副團長</t>
  </si>
  <si>
    <t>空童軍團長</t>
  </si>
  <si>
    <t>空童軍副團長</t>
  </si>
  <si>
    <t>海童軍團長</t>
  </si>
  <si>
    <t>海童軍副團長</t>
  </si>
  <si>
    <t>集會時間：</t>
  </si>
  <si>
    <t>電郵地址（必須填寫）：</t>
  </si>
  <si>
    <t>團</t>
  </si>
  <si>
    <t>童軍</t>
  </si>
  <si>
    <t>海童軍</t>
  </si>
  <si>
    <t>空童軍</t>
  </si>
  <si>
    <t>旅團資料</t>
  </si>
  <si>
    <t>旅</t>
  </si>
  <si>
    <t>海童軍旅</t>
  </si>
  <si>
    <t>A</t>
  </si>
  <si>
    <t>B</t>
  </si>
  <si>
    <t>C</t>
  </si>
  <si>
    <t>D</t>
  </si>
  <si>
    <t>E</t>
  </si>
  <si>
    <t>童軍標準獎章</t>
  </si>
  <si>
    <t>童軍人數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</si>
</sst>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&quot;年&quot;m&quot;月&quot;d&quot;日&quot;;@"/>
    <numFmt numFmtId="165" formatCode="dd\-mmm\-yyyy"/>
    <numFmt numFmtId="166" formatCode="\港\島\第\ 0;"/>
  </numFmts>
  <fonts count="17">
    <font>
      <sz val="12"/>
      <color theme="1"/>
      <name val="Calibri"/>
      <family val="1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b/>
      <sz val="20"/>
      <name val="新細明體"/>
      <family val="1"/>
      <charset val="136"/>
    </font>
    <font>
      <b/>
      <sz val="16"/>
      <name val="新細明體"/>
      <family val="1"/>
      <charset val="136"/>
    </font>
    <font>
      <sz val="14"/>
      <name val="新細明體"/>
      <family val="1"/>
      <charset val="136"/>
    </font>
    <font>
      <b/>
      <sz val="14"/>
      <name val="新細明體"/>
      <family val="1"/>
      <charset val="136"/>
    </font>
    <font>
      <b/>
      <i/>
      <sz val="16"/>
      <name val="新細明體"/>
      <family val="1"/>
      <charset val="136"/>
    </font>
    <font>
      <i/>
      <sz val="12"/>
      <name val="新細明體"/>
      <family val="1"/>
      <charset val="136"/>
    </font>
    <font>
      <b/>
      <sz val="12"/>
      <name val="新細明體"/>
      <family val="1"/>
      <charset val="136"/>
    </font>
    <font>
      <b/>
      <sz val="24"/>
      <name val="新細明體"/>
      <family val="1"/>
      <charset val="136"/>
    </font>
    <font>
      <i/>
      <sz val="14"/>
      <name val="新細明體"/>
      <family val="1"/>
      <charset val="136"/>
    </font>
    <font>
      <sz val="12"/>
      <color theme="0"/>
      <name val="新細明體"/>
      <family val="1"/>
      <charset val="136"/>
    </font>
    <font>
      <sz val="14"/>
      <color rgb="FFFFFFCC"/>
      <name val="新細明體"/>
      <family val="1"/>
      <charset val="136"/>
    </font>
    <font>
      <b/>
      <sz val="14"/>
      <color theme="0"/>
      <name val="新細明體"/>
      <family val="1"/>
      <charset val="136"/>
    </font>
    <font>
      <b/>
      <sz val="14"/>
      <color rgb="FF0000FF"/>
      <name val="新細明體"/>
      <family val="1"/>
      <charset val="136"/>
    </font>
    <font>
      <b/>
      <sz val="13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6">
    <xf numFmtId="0" fontId="0" fillId="0" borderId="0" xfId="0">
      <alignment vertical="center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13" xfId="0" applyFont="1" applyBorder="1" applyAlignment="1">
      <alignment horizontal="right" vertical="center" wrapText="1"/>
    </xf>
    <xf numFmtId="0" fontId="5" fillId="0" borderId="11" xfId="0" applyFont="1" applyBorder="1">
      <alignment vertical="center"/>
    </xf>
    <xf numFmtId="0" fontId="13" fillId="0" borderId="11" xfId="0" applyFont="1" applyBorder="1">
      <alignment vertical="center"/>
    </xf>
    <xf numFmtId="0" fontId="5" fillId="2" borderId="11" xfId="0" applyFont="1" applyFill="1" applyBorder="1">
      <alignment vertical="center"/>
    </xf>
    <xf numFmtId="0" fontId="6" fillId="0" borderId="0" xfId="0" applyFont="1">
      <alignment vertical="center"/>
    </xf>
    <xf numFmtId="0" fontId="5" fillId="2" borderId="11" xfId="0" applyFont="1" applyFill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5" fillId="0" borderId="14" xfId="0" applyFont="1" applyBorder="1" applyAlignment="1">
      <alignment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vertical="center" wrapText="1"/>
    </xf>
    <xf numFmtId="2" fontId="12" fillId="0" borderId="0" xfId="0" applyNumberFormat="1" applyFont="1">
      <alignment vertical="center"/>
    </xf>
    <xf numFmtId="0" fontId="6" fillId="0" borderId="9" xfId="0" applyFont="1" applyBorder="1" applyAlignment="1">
      <alignment horizontal="center" vertical="center" wrapText="1"/>
    </xf>
    <xf numFmtId="165" fontId="2" fillId="0" borderId="0" xfId="0" applyNumberFormat="1" applyFont="1">
      <alignment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166" fontId="5" fillId="2" borderId="9" xfId="0" applyNumberFormat="1" applyFont="1" applyFill="1" applyBorder="1" applyAlignment="1">
      <alignment horizontal="right" vertical="center" wrapText="1"/>
    </xf>
    <xf numFmtId="0" fontId="5" fillId="0" borderId="11" xfId="0" applyFont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 shrinkToFit="1"/>
    </xf>
    <xf numFmtId="0" fontId="16" fillId="2" borderId="4" xfId="0" applyFont="1" applyFill="1" applyBorder="1" applyAlignment="1">
      <alignment horizontal="center" vertical="center" shrinkToFit="1"/>
    </xf>
    <xf numFmtId="15" fontId="16" fillId="2" borderId="3" xfId="0" applyNumberFormat="1" applyFont="1" applyFill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shrinkToFit="1"/>
    </xf>
    <xf numFmtId="0" fontId="16" fillId="2" borderId="10" xfId="0" applyFont="1" applyFill="1" applyBorder="1" applyAlignment="1">
      <alignment horizontal="center" vertical="center" shrinkToFit="1"/>
    </xf>
    <xf numFmtId="0" fontId="16" fillId="2" borderId="8" xfId="0" applyFont="1" applyFill="1" applyBorder="1" applyAlignment="1">
      <alignment horizontal="center" vertical="center" shrinkToFi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1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6" fillId="0" borderId="19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164" fontId="5" fillId="2" borderId="15" xfId="0" applyNumberFormat="1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left" vertical="center" wrapText="1"/>
    </xf>
    <xf numFmtId="0" fontId="10" fillId="0" borderId="0" xfId="0" applyFont="1" applyAlignment="1">
      <alignment horizontal="right" vertical="center"/>
    </xf>
    <xf numFmtId="0" fontId="16" fillId="2" borderId="0" xfId="0" applyFont="1" applyFill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/>
    </xf>
    <xf numFmtId="0" fontId="9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16" fillId="2" borderId="13" xfId="0" applyFont="1" applyFill="1" applyBorder="1" applyAlignment="1">
      <alignment horizontal="center" vertical="center"/>
    </xf>
    <xf numFmtId="0" fontId="16" fillId="2" borderId="21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left" vertical="center"/>
    </xf>
  </cellXfs>
  <cellStyles count="1">
    <cellStyle name="Normal" xfId="0" builtinId="0"/>
  </cellStyles>
  <dxfs count="24"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color theme="0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color theme="0"/>
      </font>
    </dxf>
    <dxf>
      <font>
        <b/>
        <i val="0"/>
        <color rgb="FF0000FF"/>
      </font>
    </dxf>
    <dxf>
      <font>
        <color theme="0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00FF"/>
      </font>
      <border>
        <vertical/>
        <horizontal/>
      </border>
    </dxf>
    <dxf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166"/>
  <sheetViews>
    <sheetView tabSelected="1" view="pageBreakPreview" topLeftCell="A14" zoomScaleNormal="100" zoomScaleSheetLayoutView="100" workbookViewId="0">
      <selection activeCell="B3" sqref="B3:K3"/>
    </sheetView>
  </sheetViews>
  <sheetFormatPr defaultColWidth="11" defaultRowHeight="16.5"/>
  <cols>
    <col min="1" max="1" width="2.375" style="13" customWidth="1"/>
    <col min="2" max="2" width="21.625" style="13" customWidth="1"/>
    <col min="3" max="4" width="6.375" style="13" customWidth="1"/>
    <col min="5" max="5" width="10" style="13" customWidth="1"/>
    <col min="6" max="6" width="8.125" style="13" customWidth="1"/>
    <col min="7" max="7" width="7.75" style="13" customWidth="1"/>
    <col min="8" max="8" width="8.125" style="13" customWidth="1"/>
    <col min="9" max="9" width="15.5" style="13" customWidth="1"/>
    <col min="10" max="10" width="9.125" style="13" customWidth="1"/>
    <col min="11" max="11" width="10.75" style="13" customWidth="1"/>
    <col min="12" max="12" width="2.25" style="13" customWidth="1"/>
    <col min="13" max="13" width="24.375" style="13" hidden="1" customWidth="1"/>
    <col min="14" max="14" width="11.5" style="13" hidden="1" customWidth="1"/>
    <col min="15" max="16384" width="11" style="13"/>
  </cols>
  <sheetData>
    <row r="1" spans="2:14" ht="32.25">
      <c r="B1" s="85" t="s">
        <v>31</v>
      </c>
      <c r="C1" s="85"/>
      <c r="D1" s="85"/>
      <c r="E1" s="85"/>
      <c r="F1" s="85"/>
      <c r="G1" s="85"/>
      <c r="H1" s="85"/>
      <c r="I1" s="85"/>
      <c r="J1" s="85"/>
      <c r="K1" s="85"/>
      <c r="M1" s="13" t="s">
        <v>92</v>
      </c>
      <c r="N1" s="19">
        <f>DATE(B2-1,1,1)</f>
        <v>45658</v>
      </c>
    </row>
    <row r="2" spans="2:14" ht="32.25">
      <c r="B2" s="130">
        <v>2026</v>
      </c>
      <c r="C2" s="130"/>
      <c r="D2" s="130"/>
      <c r="E2" s="106" t="s">
        <v>9</v>
      </c>
      <c r="F2" s="106"/>
      <c r="G2" s="106"/>
      <c r="H2" s="106"/>
      <c r="I2" s="106"/>
      <c r="J2" s="106"/>
      <c r="K2" s="106"/>
      <c r="M2" s="13" t="s">
        <v>91</v>
      </c>
      <c r="N2" s="19">
        <f>DATE(B2-1,12,31)</f>
        <v>46022</v>
      </c>
    </row>
    <row r="3" spans="2:14" ht="12" customHeight="1">
      <c r="B3" s="105"/>
      <c r="C3" s="105"/>
      <c r="D3" s="105"/>
      <c r="E3" s="105"/>
      <c r="F3" s="105"/>
      <c r="G3" s="105"/>
      <c r="H3" s="105"/>
      <c r="I3" s="105"/>
      <c r="J3" s="105"/>
      <c r="K3" s="105"/>
      <c r="M3" s="13" t="s">
        <v>93</v>
      </c>
    </row>
    <row r="4" spans="2:14" ht="19.5" customHeight="1">
      <c r="B4" s="86" t="str">
        <f>CONCATENATE("（評選期：",B2-1," 年 1 月 1 日至 ",B2-1," 年 12 月 31 日）")</f>
        <v>（評選期：2025 年 1 月 1 日至 2025 年 12 月 31 日）</v>
      </c>
      <c r="C4" s="86"/>
      <c r="D4" s="86"/>
      <c r="E4" s="86"/>
      <c r="F4" s="86"/>
      <c r="G4" s="86"/>
      <c r="H4" s="86"/>
      <c r="I4" s="86"/>
      <c r="J4" s="86"/>
      <c r="K4" s="86"/>
      <c r="M4" s="13" t="s">
        <v>95</v>
      </c>
      <c r="N4" s="13" t="s">
        <v>134</v>
      </c>
    </row>
    <row r="5" spans="2:14" ht="15.75" customHeight="1">
      <c r="B5" s="105"/>
      <c r="C5" s="105"/>
      <c r="D5" s="105"/>
      <c r="E5" s="105"/>
      <c r="F5" s="105"/>
      <c r="G5" s="105"/>
      <c r="H5" s="105"/>
      <c r="I5" s="105"/>
      <c r="J5" s="105"/>
      <c r="K5" s="105"/>
      <c r="M5" s="13" t="s">
        <v>94</v>
      </c>
      <c r="N5" s="13" t="s">
        <v>135</v>
      </c>
    </row>
    <row r="6" spans="2:14" ht="27.75" customHeight="1">
      <c r="B6" s="83" t="s">
        <v>108</v>
      </c>
      <c r="C6" s="83"/>
      <c r="D6" s="83"/>
      <c r="E6" s="83"/>
      <c r="F6" s="83"/>
      <c r="G6" s="83"/>
      <c r="H6" s="83"/>
      <c r="I6" s="83"/>
      <c r="J6" s="83"/>
      <c r="K6" s="83"/>
      <c r="M6" s="13" t="s">
        <v>96</v>
      </c>
      <c r="N6" s="13" t="s">
        <v>136</v>
      </c>
    </row>
    <row r="7" spans="2:14" ht="12.75" customHeight="1">
      <c r="B7" s="83"/>
      <c r="C7" s="83"/>
      <c r="D7" s="83"/>
      <c r="E7" s="83"/>
      <c r="F7" s="83"/>
      <c r="G7" s="83"/>
      <c r="H7" s="83"/>
      <c r="I7" s="83"/>
      <c r="J7" s="83"/>
      <c r="K7" s="83"/>
      <c r="M7" s="13" t="s">
        <v>97</v>
      </c>
    </row>
    <row r="8" spans="2:14" ht="21.75" thickBot="1">
      <c r="B8" s="94" t="s">
        <v>137</v>
      </c>
      <c r="C8" s="94"/>
      <c r="D8" s="94"/>
      <c r="E8" s="94"/>
      <c r="F8" s="94"/>
      <c r="G8" s="94"/>
      <c r="H8" s="94"/>
      <c r="I8" s="94"/>
      <c r="J8" s="94"/>
      <c r="K8" s="94"/>
      <c r="N8" s="13" t="s">
        <v>99</v>
      </c>
    </row>
    <row r="9" spans="2:14" ht="19.5" customHeight="1">
      <c r="B9" s="14" t="s">
        <v>104</v>
      </c>
      <c r="C9" s="38" t="s">
        <v>12</v>
      </c>
      <c r="D9" s="38"/>
      <c r="E9" s="21" t="s">
        <v>12</v>
      </c>
      <c r="F9" s="21" t="s">
        <v>12</v>
      </c>
      <c r="G9" s="22"/>
      <c r="H9" s="150" t="s">
        <v>98</v>
      </c>
      <c r="I9" s="151"/>
      <c r="J9" s="151"/>
      <c r="K9" s="152"/>
      <c r="M9" s="13" t="s">
        <v>138</v>
      </c>
      <c r="N9" s="13" t="s">
        <v>100</v>
      </c>
    </row>
    <row r="10" spans="2:14" ht="24.95" customHeight="1" thickBot="1">
      <c r="B10" s="23"/>
      <c r="C10" s="36"/>
      <c r="D10" s="36"/>
      <c r="E10" s="20"/>
      <c r="F10" s="20"/>
      <c r="G10" s="24" t="s">
        <v>133</v>
      </c>
      <c r="H10" s="35"/>
      <c r="I10" s="36"/>
      <c r="J10" s="36"/>
      <c r="K10" s="37"/>
      <c r="M10" s="13" t="s">
        <v>139</v>
      </c>
      <c r="N10" s="13" t="s">
        <v>125</v>
      </c>
    </row>
    <row r="11" spans="2:14" ht="19.5" customHeight="1">
      <c r="B11" s="14" t="s">
        <v>105</v>
      </c>
      <c r="C11" s="38"/>
      <c r="D11" s="38"/>
      <c r="E11" s="38"/>
      <c r="F11" s="38"/>
      <c r="G11" s="38"/>
      <c r="H11" s="39" t="s">
        <v>131</v>
      </c>
      <c r="I11" s="40"/>
      <c r="J11" s="40"/>
      <c r="K11" s="41"/>
      <c r="N11" s="13" t="s">
        <v>126</v>
      </c>
    </row>
    <row r="12" spans="2:14" ht="24.95" customHeight="1" thickBot="1">
      <c r="B12" s="35"/>
      <c r="C12" s="36"/>
      <c r="D12" s="36"/>
      <c r="E12" s="36"/>
      <c r="F12" s="36"/>
      <c r="G12" s="36"/>
      <c r="H12" s="35"/>
      <c r="I12" s="36"/>
      <c r="J12" s="36"/>
      <c r="K12" s="37"/>
      <c r="M12" s="13" t="s">
        <v>140</v>
      </c>
      <c r="N12" s="13" t="s">
        <v>127</v>
      </c>
    </row>
    <row r="13" spans="2:14" ht="19.5" customHeight="1">
      <c r="B13" s="14" t="s">
        <v>107</v>
      </c>
      <c r="C13" s="38"/>
      <c r="D13" s="38"/>
      <c r="E13" s="38"/>
      <c r="F13" s="38"/>
      <c r="G13" s="38"/>
      <c r="H13" s="39" t="s">
        <v>103</v>
      </c>
      <c r="I13" s="40"/>
      <c r="J13" s="40"/>
      <c r="K13" s="41"/>
      <c r="M13" s="13" t="s">
        <v>141</v>
      </c>
      <c r="N13" s="13" t="s">
        <v>128</v>
      </c>
    </row>
    <row r="14" spans="2:14" ht="24.95" customHeight="1" thickBot="1">
      <c r="B14" s="35"/>
      <c r="C14" s="36"/>
      <c r="D14" s="36"/>
      <c r="E14" s="36"/>
      <c r="F14" s="36"/>
      <c r="G14" s="36"/>
      <c r="H14" s="35"/>
      <c r="I14" s="36"/>
      <c r="J14" s="36"/>
      <c r="K14" s="37"/>
      <c r="M14" s="13" t="s">
        <v>142</v>
      </c>
      <c r="N14" s="13" t="s">
        <v>129</v>
      </c>
    </row>
    <row r="15" spans="2:14" ht="19.5" customHeight="1">
      <c r="B15" s="14" t="s">
        <v>106</v>
      </c>
      <c r="C15" s="38"/>
      <c r="D15" s="38"/>
      <c r="E15" s="38"/>
      <c r="F15" s="38"/>
      <c r="G15" s="38"/>
      <c r="H15" s="39" t="s">
        <v>132</v>
      </c>
      <c r="I15" s="40"/>
      <c r="J15" s="40"/>
      <c r="K15" s="41"/>
      <c r="M15" s="13" t="s">
        <v>143</v>
      </c>
      <c r="N15" s="13" t="s">
        <v>130</v>
      </c>
    </row>
    <row r="16" spans="2:14" ht="24.95" customHeight="1" thickBot="1">
      <c r="B16" s="35"/>
      <c r="C16" s="36"/>
      <c r="D16" s="36"/>
      <c r="E16" s="36"/>
      <c r="F16" s="36"/>
      <c r="G16" s="36"/>
      <c r="H16" s="35"/>
      <c r="I16" s="36"/>
      <c r="J16" s="36"/>
      <c r="K16" s="37"/>
      <c r="M16" s="13" t="s">
        <v>144</v>
      </c>
      <c r="N16" s="13" t="s">
        <v>101</v>
      </c>
    </row>
    <row r="17" spans="2:14" ht="17.25" thickBot="1">
      <c r="B17" s="84"/>
      <c r="C17" s="84"/>
      <c r="D17" s="84"/>
      <c r="E17" s="84"/>
      <c r="F17" s="84"/>
      <c r="G17" s="84"/>
      <c r="H17" s="84"/>
      <c r="I17" s="84"/>
      <c r="J17" s="84"/>
      <c r="K17" s="84"/>
      <c r="N17" s="13" t="s">
        <v>102</v>
      </c>
    </row>
    <row r="18" spans="2:14" ht="17.25" customHeight="1">
      <c r="B18" s="39" t="s">
        <v>32</v>
      </c>
      <c r="C18" s="40"/>
      <c r="D18" s="40"/>
      <c r="E18" s="41"/>
      <c r="F18" s="117" t="s">
        <v>6</v>
      </c>
      <c r="G18" s="118"/>
      <c r="H18" s="123">
        <f>IF(B28=FALSE,M18&amp;"
(未達最低標準者或未能獲評選)",M18)</f>
        <v>0</v>
      </c>
      <c r="I18" s="123"/>
      <c r="J18" s="123"/>
      <c r="K18" s="124"/>
      <c r="M18" s="13">
        <f>N39+N43+N47+N52+N56+N61+J87+I94+J104+J121+J137+J148+J160</f>
        <v>0</v>
      </c>
    </row>
    <row r="19" spans="2:14" ht="16.5" customHeight="1">
      <c r="B19" s="111"/>
      <c r="C19" s="112"/>
      <c r="D19" s="112"/>
      <c r="E19" s="113"/>
      <c r="F19" s="119"/>
      <c r="G19" s="120"/>
      <c r="H19" s="125"/>
      <c r="I19" s="125"/>
      <c r="J19" s="125"/>
      <c r="K19" s="126"/>
    </row>
    <row r="20" spans="2:14" ht="17.25" customHeight="1" thickBot="1">
      <c r="B20" s="95"/>
      <c r="C20" s="104"/>
      <c r="D20" s="104"/>
      <c r="E20" s="114"/>
      <c r="F20" s="121"/>
      <c r="G20" s="122"/>
      <c r="H20" s="127"/>
      <c r="I20" s="127"/>
      <c r="J20" s="127"/>
      <c r="K20" s="128"/>
    </row>
    <row r="21" spans="2:14" ht="20.25" customHeight="1">
      <c r="B21" s="39" t="s">
        <v>33</v>
      </c>
      <c r="C21" s="96"/>
      <c r="D21" s="96"/>
      <c r="E21" s="97"/>
      <c r="F21" s="39" t="s">
        <v>34</v>
      </c>
      <c r="G21" s="40"/>
      <c r="H21" s="40"/>
      <c r="I21" s="40"/>
      <c r="J21" s="40"/>
      <c r="K21" s="41"/>
    </row>
    <row r="22" spans="2:14" ht="18.75" customHeight="1" thickBot="1">
      <c r="B22" s="95"/>
      <c r="C22" s="36"/>
      <c r="D22" s="36"/>
      <c r="E22" s="37"/>
      <c r="F22" s="111"/>
      <c r="G22" s="112"/>
      <c r="H22" s="112"/>
      <c r="I22" s="112"/>
      <c r="J22" s="112"/>
      <c r="K22" s="113"/>
    </row>
    <row r="23" spans="2:14" ht="32.1" customHeight="1" thickBot="1">
      <c r="B23" s="15" t="s">
        <v>35</v>
      </c>
      <c r="C23" s="98"/>
      <c r="D23" s="98"/>
      <c r="E23" s="99"/>
      <c r="F23" s="95"/>
      <c r="G23" s="104"/>
      <c r="H23" s="104"/>
      <c r="I23" s="104"/>
      <c r="J23" s="104"/>
      <c r="K23" s="114"/>
    </row>
    <row r="24" spans="2:14" ht="21.75" customHeight="1">
      <c r="B24" s="14" t="s">
        <v>7</v>
      </c>
      <c r="C24" s="100"/>
      <c r="D24" s="100"/>
      <c r="E24" s="101"/>
      <c r="F24" s="39" t="s">
        <v>7</v>
      </c>
      <c r="G24" s="40"/>
      <c r="H24" s="100"/>
      <c r="I24" s="100"/>
      <c r="J24" s="100"/>
      <c r="K24" s="101"/>
    </row>
    <row r="25" spans="2:14" ht="17.25" customHeight="1" thickBot="1">
      <c r="B25" s="16"/>
      <c r="C25" s="102"/>
      <c r="D25" s="102"/>
      <c r="E25" s="103"/>
      <c r="F25" s="95"/>
      <c r="G25" s="104"/>
      <c r="H25" s="102"/>
      <c r="I25" s="102"/>
      <c r="J25" s="102"/>
      <c r="K25" s="103"/>
    </row>
    <row r="26" spans="2:14" ht="17.25" thickBot="1">
      <c r="B26" s="87"/>
      <c r="C26" s="87"/>
      <c r="D26" s="87"/>
      <c r="E26" s="87"/>
      <c r="F26" s="87"/>
      <c r="G26" s="87"/>
      <c r="H26" s="87"/>
      <c r="I26" s="87"/>
      <c r="J26" s="87"/>
      <c r="K26" s="87"/>
    </row>
    <row r="27" spans="2:14" ht="21" customHeight="1" thickTop="1">
      <c r="B27" s="88" t="str">
        <f>CONCATENATE("下列各項為童軍團獲評選為 ",B2," 年優異旅團的最低標準：")</f>
        <v>下列各項為童軍團獲評選為 2026 年優異旅團的最低標準：</v>
      </c>
      <c r="C27" s="89"/>
      <c r="D27" s="89"/>
      <c r="E27" s="89"/>
      <c r="F27" s="89"/>
      <c r="G27" s="89"/>
      <c r="H27" s="89"/>
      <c r="I27" s="89"/>
      <c r="J27" s="89"/>
      <c r="K27" s="90"/>
    </row>
    <row r="28" spans="2:14" ht="19.5" customHeight="1">
      <c r="B28" s="91" t="b">
        <f>IF(COUNTIF(J29:K32, M30)&gt;0, FALSE, TRUE)</f>
        <v>1</v>
      </c>
      <c r="C28" s="92"/>
      <c r="D28" s="92"/>
      <c r="E28" s="92"/>
      <c r="F28" s="92"/>
      <c r="G28" s="92"/>
      <c r="H28" s="92"/>
      <c r="I28" s="92"/>
      <c r="J28" s="92"/>
      <c r="K28" s="93"/>
    </row>
    <row r="29" spans="2:14" ht="27.75" customHeight="1">
      <c r="B29" s="129" t="s">
        <v>36</v>
      </c>
      <c r="C29" s="120"/>
      <c r="D29" s="120"/>
      <c r="E29" s="120"/>
      <c r="F29" s="120"/>
      <c r="G29" s="120"/>
      <c r="H29" s="120"/>
      <c r="I29" s="2" t="s">
        <v>12</v>
      </c>
      <c r="J29" s="131"/>
      <c r="K29" s="132"/>
      <c r="M29" s="13" t="s">
        <v>10</v>
      </c>
    </row>
    <row r="30" spans="2:14" ht="39.950000000000003" customHeight="1">
      <c r="B30" s="129" t="s">
        <v>37</v>
      </c>
      <c r="C30" s="120"/>
      <c r="D30" s="120"/>
      <c r="E30" s="120"/>
      <c r="F30" s="120"/>
      <c r="G30" s="120"/>
      <c r="H30" s="120"/>
      <c r="I30" s="2" t="s">
        <v>12</v>
      </c>
      <c r="J30" s="131"/>
      <c r="K30" s="132"/>
      <c r="M30" s="13" t="s">
        <v>11</v>
      </c>
    </row>
    <row r="31" spans="2:14" ht="27" customHeight="1">
      <c r="B31" s="129" t="str">
        <f>CONCATENATE("3.  呈交 ",B2-1,"／",B2," 年度財政報告")</f>
        <v>3.  呈交 2025／2026 年度財政報告</v>
      </c>
      <c r="C31" s="120"/>
      <c r="D31" s="120"/>
      <c r="E31" s="120"/>
      <c r="F31" s="120"/>
      <c r="G31" s="120"/>
      <c r="H31" s="120"/>
      <c r="I31" s="2" t="s">
        <v>12</v>
      </c>
      <c r="J31" s="131"/>
      <c r="K31" s="132"/>
    </row>
    <row r="32" spans="2:14" ht="27" customHeight="1" thickBot="1">
      <c r="B32" s="115" t="s">
        <v>38</v>
      </c>
      <c r="C32" s="116"/>
      <c r="D32" s="116"/>
      <c r="E32" s="116"/>
      <c r="F32" s="116"/>
      <c r="G32" s="116"/>
      <c r="H32" s="116"/>
      <c r="I32" s="3" t="s">
        <v>12</v>
      </c>
      <c r="J32" s="153"/>
      <c r="K32" s="154"/>
    </row>
    <row r="33" spans="2:14" ht="17.25" thickTop="1">
      <c r="B33" s="10" t="s">
        <v>87</v>
      </c>
      <c r="C33" s="56" t="s">
        <v>23</v>
      </c>
      <c r="D33" s="56"/>
      <c r="E33" s="56"/>
      <c r="F33" s="56"/>
      <c r="G33" s="56"/>
      <c r="H33" s="56"/>
      <c r="I33" s="56"/>
      <c r="J33" s="56"/>
      <c r="K33" s="56"/>
    </row>
    <row r="34" spans="2:14" ht="17.25" thickBot="1">
      <c r="B34" s="53"/>
      <c r="C34" s="53"/>
      <c r="D34" s="53"/>
      <c r="E34" s="53"/>
      <c r="F34" s="53"/>
      <c r="G34" s="53"/>
      <c r="H34" s="53"/>
      <c r="I34" s="53"/>
      <c r="J34" s="53"/>
      <c r="K34" s="53"/>
    </row>
    <row r="35" spans="2:14" ht="30" customHeight="1" thickBot="1">
      <c r="B35" s="67" t="s">
        <v>39</v>
      </c>
      <c r="C35" s="68"/>
      <c r="D35" s="68"/>
      <c r="E35" s="68"/>
      <c r="F35" s="68"/>
      <c r="G35" s="68"/>
      <c r="H35" s="68"/>
      <c r="I35" s="68"/>
      <c r="J35" s="68"/>
      <c r="K35" s="69"/>
    </row>
    <row r="36" spans="2:14">
      <c r="B36" s="54"/>
      <c r="C36" s="54"/>
      <c r="D36" s="54"/>
      <c r="E36" s="54"/>
      <c r="F36" s="54"/>
      <c r="G36" s="54"/>
      <c r="H36" s="54"/>
      <c r="I36" s="54"/>
      <c r="J36" s="54"/>
      <c r="K36" s="54"/>
    </row>
    <row r="37" spans="2:14" ht="19.5">
      <c r="B37" s="59" t="s">
        <v>40</v>
      </c>
      <c r="C37" s="59"/>
      <c r="D37" s="59"/>
      <c r="E37" s="59"/>
      <c r="F37" s="59"/>
      <c r="G37" s="59"/>
      <c r="H37" s="59"/>
      <c r="I37" s="59"/>
      <c r="J37" s="58" t="s">
        <v>90</v>
      </c>
      <c r="K37" s="58"/>
    </row>
    <row r="38" spans="2:14" ht="19.5">
      <c r="B38" s="58"/>
      <c r="C38" s="58"/>
      <c r="D38" s="58"/>
      <c r="E38" s="58"/>
      <c r="F38" s="58"/>
      <c r="G38" s="58"/>
      <c r="H38" s="58"/>
      <c r="I38" s="58"/>
      <c r="J38" s="58"/>
      <c r="K38" s="58"/>
    </row>
    <row r="39" spans="2:14" ht="20.25" thickBot="1">
      <c r="B39" s="82" t="s">
        <v>17</v>
      </c>
      <c r="C39" s="82"/>
      <c r="D39" s="25"/>
      <c r="E39" s="4" t="s">
        <v>14</v>
      </c>
      <c r="F39" s="25"/>
      <c r="G39" s="4" t="s">
        <v>15</v>
      </c>
      <c r="H39" s="155">
        <f>D39+F39</f>
        <v>0</v>
      </c>
      <c r="I39" s="155"/>
      <c r="J39" s="155"/>
      <c r="K39" s="155"/>
      <c r="M39" s="6" t="s">
        <v>13</v>
      </c>
      <c r="N39" s="6">
        <f>IF(H39&lt;12,0,IF(H39&gt;=12,IF(H39&gt;=19,IF(H39&gt;=25,IF(H39&gt;=33,13,10),8),6),))</f>
        <v>0</v>
      </c>
    </row>
    <row r="40" spans="2:14" ht="33.75" customHeight="1" thickBot="1">
      <c r="B40" s="45" t="s">
        <v>146</v>
      </c>
      <c r="C40" s="46"/>
      <c r="D40" s="48" t="s">
        <v>41</v>
      </c>
      <c r="E40" s="50"/>
      <c r="F40" s="48" t="s">
        <v>109</v>
      </c>
      <c r="G40" s="50"/>
      <c r="H40" s="48" t="s">
        <v>110</v>
      </c>
      <c r="I40" s="50"/>
      <c r="J40" s="49" t="s">
        <v>111</v>
      </c>
      <c r="K40" s="50"/>
    </row>
    <row r="41" spans="2:14" ht="20.25" thickBot="1">
      <c r="B41" s="45" t="s">
        <v>22</v>
      </c>
      <c r="C41" s="46"/>
      <c r="D41" s="48">
        <v>6</v>
      </c>
      <c r="E41" s="50"/>
      <c r="F41" s="109">
        <v>8</v>
      </c>
      <c r="G41" s="110"/>
      <c r="H41" s="109">
        <v>10</v>
      </c>
      <c r="I41" s="110"/>
      <c r="J41" s="48">
        <v>13</v>
      </c>
      <c r="K41" s="50"/>
    </row>
    <row r="42" spans="2:14">
      <c r="B42" s="54"/>
      <c r="C42" s="54"/>
      <c r="D42" s="54"/>
      <c r="E42" s="54"/>
      <c r="F42" s="54"/>
      <c r="G42" s="54"/>
      <c r="H42" s="54"/>
      <c r="I42" s="54"/>
      <c r="J42" s="54"/>
      <c r="K42" s="54"/>
    </row>
    <row r="43" spans="2:14" ht="20.25" thickBot="1">
      <c r="B43" s="82" t="s">
        <v>16</v>
      </c>
      <c r="C43" s="82"/>
      <c r="D43" s="25"/>
      <c r="E43" s="4" t="s">
        <v>14</v>
      </c>
      <c r="F43" s="25"/>
      <c r="G43" s="4" t="s">
        <v>15</v>
      </c>
      <c r="H43" s="155">
        <f>D43+F43</f>
        <v>0</v>
      </c>
      <c r="I43" s="155"/>
      <c r="J43" s="155"/>
      <c r="K43" s="155"/>
      <c r="M43" s="6" t="s">
        <v>13</v>
      </c>
      <c r="N43" s="6">
        <f>IF(H43&lt;2,0,IF(H43&gt;=2,IF(H43&gt;=4,3,2)))</f>
        <v>0</v>
      </c>
    </row>
    <row r="44" spans="2:14" ht="24.75" customHeight="1" thickBot="1">
      <c r="B44" s="45" t="s">
        <v>42</v>
      </c>
      <c r="C44" s="46"/>
      <c r="D44" s="48" t="s">
        <v>21</v>
      </c>
      <c r="E44" s="49"/>
      <c r="F44" s="49"/>
      <c r="G44" s="50"/>
      <c r="H44" s="48" t="s">
        <v>43</v>
      </c>
      <c r="I44" s="49"/>
      <c r="J44" s="49"/>
      <c r="K44" s="50"/>
    </row>
    <row r="45" spans="2:14" ht="20.25" thickBot="1">
      <c r="B45" s="45" t="s">
        <v>44</v>
      </c>
      <c r="C45" s="46"/>
      <c r="D45" s="48">
        <v>2</v>
      </c>
      <c r="E45" s="49"/>
      <c r="F45" s="49"/>
      <c r="G45" s="50"/>
      <c r="H45" s="48">
        <v>3</v>
      </c>
      <c r="I45" s="49"/>
      <c r="J45" s="49"/>
      <c r="K45" s="50"/>
    </row>
    <row r="46" spans="2:14" ht="19.5">
      <c r="B46" s="139"/>
      <c r="C46" s="139"/>
      <c r="D46" s="139"/>
      <c r="E46" s="139"/>
      <c r="F46" s="139"/>
      <c r="G46" s="139"/>
      <c r="H46" s="139"/>
      <c r="I46" s="139"/>
      <c r="J46" s="139"/>
      <c r="K46" s="139"/>
    </row>
    <row r="47" spans="2:14" ht="20.25" thickBot="1">
      <c r="B47" s="82" t="s">
        <v>18</v>
      </c>
      <c r="C47" s="82"/>
      <c r="D47" s="25"/>
      <c r="E47" s="81" t="s">
        <v>19</v>
      </c>
      <c r="F47" s="81"/>
      <c r="G47" s="81"/>
      <c r="H47" s="81"/>
      <c r="I47" s="25"/>
      <c r="J47" s="4" t="s">
        <v>15</v>
      </c>
      <c r="K47" s="5">
        <f>D47+I47</f>
        <v>0</v>
      </c>
      <c r="M47" s="6" t="s">
        <v>13</v>
      </c>
      <c r="N47" s="6">
        <f>IF(K47&lt;1,0,IF(K47&gt;1,IF(K47&gt;=2,2,),1))</f>
        <v>0</v>
      </c>
    </row>
    <row r="48" spans="2:14" ht="19.5" customHeight="1">
      <c r="B48" s="107" t="s">
        <v>45</v>
      </c>
      <c r="C48" s="108"/>
      <c r="D48" s="142" t="s">
        <v>46</v>
      </c>
      <c r="E48" s="38"/>
      <c r="F48" s="38"/>
      <c r="G48" s="57"/>
      <c r="H48" s="142" t="s">
        <v>47</v>
      </c>
      <c r="I48" s="38"/>
      <c r="J48" s="38"/>
      <c r="K48" s="57"/>
    </row>
    <row r="49" spans="2:14" ht="20.25" thickBot="1">
      <c r="B49" s="72" t="s">
        <v>48</v>
      </c>
      <c r="C49" s="73"/>
      <c r="D49" s="109"/>
      <c r="E49" s="143"/>
      <c r="F49" s="143"/>
      <c r="G49" s="110"/>
      <c r="H49" s="109"/>
      <c r="I49" s="143"/>
      <c r="J49" s="143"/>
      <c r="K49" s="110"/>
    </row>
    <row r="50" spans="2:14" ht="20.25" thickBot="1">
      <c r="B50" s="45" t="s">
        <v>22</v>
      </c>
      <c r="C50" s="46"/>
      <c r="D50" s="48">
        <v>1</v>
      </c>
      <c r="E50" s="49"/>
      <c r="F50" s="49"/>
      <c r="G50" s="50"/>
      <c r="H50" s="48">
        <v>2</v>
      </c>
      <c r="I50" s="49"/>
      <c r="J50" s="49"/>
      <c r="K50" s="50"/>
    </row>
    <row r="51" spans="2:14" ht="19.5">
      <c r="B51" s="139"/>
      <c r="C51" s="139"/>
      <c r="D51" s="139"/>
      <c r="E51" s="139"/>
      <c r="F51" s="139"/>
      <c r="G51" s="139"/>
      <c r="H51" s="139"/>
      <c r="I51" s="139"/>
      <c r="J51" s="139"/>
      <c r="K51" s="139"/>
    </row>
    <row r="52" spans="2:14" ht="20.25" thickBot="1">
      <c r="B52" s="145" t="s">
        <v>49</v>
      </c>
      <c r="C52" s="145"/>
      <c r="D52" s="145"/>
      <c r="E52" s="145"/>
      <c r="F52" s="145"/>
      <c r="G52" s="145"/>
      <c r="H52" s="145"/>
      <c r="I52" s="145"/>
      <c r="J52" s="145"/>
      <c r="K52" s="145"/>
      <c r="M52" s="6" t="s">
        <v>13</v>
      </c>
      <c r="N52" s="6">
        <f>IFERROR(IF(H39/H43&lt;=8,2,0),0)</f>
        <v>0</v>
      </c>
    </row>
    <row r="53" spans="2:14" ht="21" customHeight="1" thickBot="1">
      <c r="B53" s="45" t="s">
        <v>50</v>
      </c>
      <c r="C53" s="46"/>
      <c r="D53" s="48" t="s">
        <v>51</v>
      </c>
      <c r="E53" s="49"/>
      <c r="F53" s="49"/>
      <c r="G53" s="49"/>
      <c r="H53" s="49"/>
      <c r="I53" s="49"/>
      <c r="J53" s="49"/>
      <c r="K53" s="50"/>
    </row>
    <row r="54" spans="2:14" ht="20.25" thickBot="1">
      <c r="B54" s="45" t="s">
        <v>44</v>
      </c>
      <c r="C54" s="46"/>
      <c r="D54" s="48">
        <v>2</v>
      </c>
      <c r="E54" s="49"/>
      <c r="F54" s="49"/>
      <c r="G54" s="49"/>
      <c r="H54" s="49"/>
      <c r="I54" s="49"/>
      <c r="J54" s="49"/>
      <c r="K54" s="50"/>
    </row>
    <row r="55" spans="2:14" ht="19.5">
      <c r="B55" s="139"/>
      <c r="C55" s="139"/>
      <c r="D55" s="139"/>
      <c r="E55" s="139"/>
      <c r="F55" s="139"/>
      <c r="G55" s="139"/>
      <c r="H55" s="139"/>
      <c r="I55" s="139"/>
      <c r="J55" s="139"/>
      <c r="K55" s="139"/>
    </row>
    <row r="56" spans="2:14" ht="20.25" thickBot="1">
      <c r="B56" s="82" t="s">
        <v>20</v>
      </c>
      <c r="C56" s="82"/>
      <c r="D56" s="25"/>
      <c r="E56" s="81" t="s">
        <v>15</v>
      </c>
      <c r="F56" s="81"/>
      <c r="G56" s="81"/>
      <c r="H56" s="81"/>
      <c r="I56" s="81"/>
      <c r="J56" s="81"/>
      <c r="K56" s="81"/>
      <c r="M56" s="6" t="s">
        <v>13</v>
      </c>
      <c r="N56" s="6">
        <f>IF(D56&lt;1,0,IF(D56&gt;1,IF(D56&gt;=2,2,),1))</f>
        <v>0</v>
      </c>
    </row>
    <row r="57" spans="2:14" ht="23.25" customHeight="1" thickBot="1">
      <c r="B57" s="45" t="s">
        <v>52</v>
      </c>
      <c r="C57" s="46"/>
      <c r="D57" s="48" t="s">
        <v>46</v>
      </c>
      <c r="E57" s="49"/>
      <c r="F57" s="49"/>
      <c r="G57" s="50"/>
      <c r="H57" s="48" t="s">
        <v>47</v>
      </c>
      <c r="I57" s="49"/>
      <c r="J57" s="49"/>
      <c r="K57" s="50"/>
    </row>
    <row r="58" spans="2:14" ht="20.25" thickBot="1">
      <c r="B58" s="45" t="s">
        <v>22</v>
      </c>
      <c r="C58" s="46"/>
      <c r="D58" s="48">
        <v>1</v>
      </c>
      <c r="E58" s="49"/>
      <c r="F58" s="49"/>
      <c r="G58" s="50"/>
      <c r="H58" s="48">
        <v>2</v>
      </c>
      <c r="I58" s="49"/>
      <c r="J58" s="49"/>
      <c r="K58" s="50"/>
    </row>
    <row r="59" spans="2:14" ht="19.5">
      <c r="B59" s="139"/>
      <c r="C59" s="139"/>
      <c r="D59" s="139"/>
      <c r="E59" s="139"/>
      <c r="F59" s="139"/>
      <c r="G59" s="139"/>
      <c r="H59" s="139"/>
      <c r="I59" s="139"/>
      <c r="J59" s="139"/>
      <c r="K59" s="139"/>
    </row>
    <row r="60" spans="2:14" ht="19.5">
      <c r="B60" s="59" t="str">
        <f>CONCATENATE("2.  於 ",B2-1," 年 1 月 1 日至 12 月 31 日內，考獲進度性獎章記錄")</f>
        <v>2.  於 2025 年 1 月 1 日至 12 月 31 日內，考獲進度性獎章記錄</v>
      </c>
      <c r="C60" s="59"/>
      <c r="D60" s="59"/>
      <c r="E60" s="59"/>
      <c r="F60" s="59"/>
      <c r="G60" s="59"/>
      <c r="H60" s="59"/>
      <c r="I60" s="59"/>
      <c r="J60" s="58" t="s">
        <v>73</v>
      </c>
      <c r="K60" s="58"/>
    </row>
    <row r="61" spans="2:14" ht="20.25" thickBot="1">
      <c r="B61" s="81" t="s">
        <v>115</v>
      </c>
      <c r="C61" s="81"/>
      <c r="D61" s="81"/>
      <c r="E61" s="81"/>
      <c r="F61" s="81"/>
      <c r="G61" s="81"/>
      <c r="H61" s="81"/>
      <c r="I61" s="81"/>
      <c r="J61" s="81"/>
      <c r="K61" s="17">
        <f>SUM(I63:K66)</f>
        <v>0</v>
      </c>
      <c r="M61" s="6" t="s">
        <v>13</v>
      </c>
      <c r="N61" s="8">
        <f>IFERROR(K61,0)</f>
        <v>0</v>
      </c>
    </row>
    <row r="62" spans="2:14" ht="20.25" customHeight="1" thickBot="1">
      <c r="B62" s="45" t="s">
        <v>53</v>
      </c>
      <c r="C62" s="47"/>
      <c r="D62" s="47"/>
      <c r="E62" s="46"/>
      <c r="F62" s="45" t="s">
        <v>83</v>
      </c>
      <c r="G62" s="47"/>
      <c r="H62" s="47"/>
      <c r="I62" s="45" t="s">
        <v>22</v>
      </c>
      <c r="J62" s="47"/>
      <c r="K62" s="46"/>
    </row>
    <row r="63" spans="2:14" ht="24.6" customHeight="1" thickBot="1">
      <c r="B63" s="48" t="s">
        <v>112</v>
      </c>
      <c r="C63" s="49"/>
      <c r="D63" s="49"/>
      <c r="E63" s="50"/>
      <c r="F63" s="32"/>
      <c r="G63" s="33"/>
      <c r="H63" s="33"/>
      <c r="I63" s="62">
        <f>F63</f>
        <v>0</v>
      </c>
      <c r="J63" s="63"/>
      <c r="K63" s="64"/>
    </row>
    <row r="64" spans="2:14" ht="24.6" customHeight="1" thickBot="1">
      <c r="B64" s="48" t="s">
        <v>145</v>
      </c>
      <c r="C64" s="49"/>
      <c r="D64" s="49"/>
      <c r="E64" s="50"/>
      <c r="F64" s="32"/>
      <c r="G64" s="33"/>
      <c r="H64" s="33"/>
      <c r="I64" s="62">
        <f>F64</f>
        <v>0</v>
      </c>
      <c r="J64" s="63"/>
      <c r="K64" s="64"/>
    </row>
    <row r="65" spans="2:13" ht="24.6" customHeight="1" thickBot="1">
      <c r="B65" s="48" t="s">
        <v>113</v>
      </c>
      <c r="C65" s="49"/>
      <c r="D65" s="49"/>
      <c r="E65" s="50"/>
      <c r="F65" s="32"/>
      <c r="G65" s="33"/>
      <c r="H65" s="33"/>
      <c r="I65" s="62">
        <f>F65</f>
        <v>0</v>
      </c>
      <c r="J65" s="63"/>
      <c r="K65" s="64"/>
    </row>
    <row r="66" spans="2:13" ht="24.6" customHeight="1" thickBot="1">
      <c r="B66" s="48" t="s">
        <v>114</v>
      </c>
      <c r="C66" s="49"/>
      <c r="D66" s="49"/>
      <c r="E66" s="50"/>
      <c r="F66" s="32"/>
      <c r="G66" s="33"/>
      <c r="H66" s="33"/>
      <c r="I66" s="62">
        <f>F66*3</f>
        <v>0</v>
      </c>
      <c r="J66" s="63"/>
      <c r="K66" s="64"/>
    </row>
    <row r="67" spans="2:13" ht="15" customHeight="1">
      <c r="B67" s="54"/>
      <c r="C67" s="54"/>
      <c r="D67" s="54"/>
      <c r="E67" s="54"/>
      <c r="F67" s="54"/>
      <c r="G67" s="54"/>
      <c r="H67" s="54"/>
      <c r="I67" s="54"/>
      <c r="J67" s="54"/>
      <c r="K67" s="54"/>
    </row>
    <row r="68" spans="2:13" ht="15" customHeight="1">
      <c r="B68" s="144" t="s">
        <v>23</v>
      </c>
      <c r="C68" s="144"/>
      <c r="D68" s="144"/>
      <c r="E68" s="144"/>
      <c r="F68" s="144"/>
      <c r="G68" s="144"/>
      <c r="H68" s="144"/>
      <c r="I68" s="144"/>
      <c r="J68" s="144"/>
      <c r="K68" s="144"/>
    </row>
    <row r="69" spans="2:13" ht="17.25" thickBot="1">
      <c r="B69" s="53"/>
      <c r="C69" s="53"/>
      <c r="D69" s="53"/>
      <c r="E69" s="53"/>
      <c r="F69" s="53"/>
      <c r="G69" s="53"/>
      <c r="H69" s="53"/>
      <c r="I69" s="53"/>
      <c r="J69" s="53"/>
      <c r="K69" s="53"/>
    </row>
    <row r="70" spans="2:13" ht="30" customHeight="1" thickBot="1">
      <c r="B70" s="67" t="s">
        <v>54</v>
      </c>
      <c r="C70" s="68"/>
      <c r="D70" s="68"/>
      <c r="E70" s="68"/>
      <c r="F70" s="68"/>
      <c r="G70" s="68"/>
      <c r="H70" s="68"/>
      <c r="I70" s="68"/>
      <c r="J70" s="51" t="s">
        <v>116</v>
      </c>
      <c r="K70" s="52"/>
    </row>
    <row r="71" spans="2:13" ht="19.5">
      <c r="B71" s="78"/>
      <c r="C71" s="78"/>
      <c r="D71" s="78"/>
      <c r="E71" s="78"/>
      <c r="F71" s="78"/>
      <c r="G71" s="78"/>
      <c r="H71" s="78"/>
      <c r="I71" s="78"/>
      <c r="J71" s="78"/>
      <c r="K71" s="78"/>
    </row>
    <row r="72" spans="2:13" ht="19.5">
      <c r="B72" s="59" t="s">
        <v>55</v>
      </c>
      <c r="C72" s="59"/>
      <c r="D72" s="59"/>
      <c r="E72" s="59"/>
      <c r="F72" s="59"/>
      <c r="G72" s="59"/>
      <c r="H72" s="59"/>
      <c r="I72" s="59"/>
      <c r="J72" s="58" t="s">
        <v>117</v>
      </c>
      <c r="K72" s="58"/>
    </row>
    <row r="73" spans="2:13" ht="14.45" customHeight="1" thickBot="1">
      <c r="B73" s="79"/>
      <c r="C73" s="79"/>
      <c r="D73" s="79"/>
      <c r="E73" s="79"/>
      <c r="F73" s="79"/>
      <c r="G73" s="79"/>
      <c r="H73" s="79"/>
      <c r="I73" s="79"/>
      <c r="J73" s="79"/>
      <c r="K73" s="79"/>
    </row>
    <row r="74" spans="2:13" ht="23.45" customHeight="1" thickBot="1">
      <c r="B74" s="107" t="s">
        <v>56</v>
      </c>
      <c r="C74" s="140"/>
      <c r="D74" s="140"/>
      <c r="E74" s="140"/>
      <c r="F74" s="140"/>
      <c r="G74" s="108"/>
      <c r="H74" s="45" t="s">
        <v>22</v>
      </c>
      <c r="I74" s="47"/>
      <c r="J74" s="47"/>
      <c r="K74" s="46"/>
    </row>
    <row r="75" spans="2:13" ht="23.45" customHeight="1" thickBot="1">
      <c r="B75" s="72"/>
      <c r="C75" s="141"/>
      <c r="D75" s="141"/>
      <c r="E75" s="141"/>
      <c r="F75" s="141"/>
      <c r="G75" s="73"/>
      <c r="H75" s="45" t="s">
        <v>57</v>
      </c>
      <c r="I75" s="46"/>
      <c r="J75" s="45" t="s">
        <v>84</v>
      </c>
      <c r="K75" s="46"/>
    </row>
    <row r="76" spans="2:13" ht="24" customHeight="1" thickBot="1">
      <c r="B76" s="42" t="s">
        <v>1</v>
      </c>
      <c r="C76" s="43"/>
      <c r="D76" s="43"/>
      <c r="E76" s="43"/>
      <c r="F76" s="43"/>
      <c r="G76" s="44"/>
      <c r="H76" s="45">
        <v>1</v>
      </c>
      <c r="I76" s="46"/>
      <c r="J76" s="70"/>
      <c r="K76" s="71"/>
      <c r="M76" s="13">
        <f>IF(J76="有",1,0)</f>
        <v>0</v>
      </c>
    </row>
    <row r="77" spans="2:13" ht="24" customHeight="1" thickBot="1">
      <c r="B77" s="42" t="s">
        <v>2</v>
      </c>
      <c r="C77" s="43"/>
      <c r="D77" s="43"/>
      <c r="E77" s="43"/>
      <c r="F77" s="43"/>
      <c r="G77" s="44"/>
      <c r="H77" s="45">
        <v>1</v>
      </c>
      <c r="I77" s="46"/>
      <c r="J77" s="70"/>
      <c r="K77" s="71"/>
      <c r="M77" s="13">
        <f t="shared" ref="M77:M86" si="0">IF(J77="有",1,0)</f>
        <v>0</v>
      </c>
    </row>
    <row r="78" spans="2:13" ht="24" customHeight="1" thickBot="1">
      <c r="B78" s="111" t="s">
        <v>3</v>
      </c>
      <c r="C78" s="112"/>
      <c r="D78" s="112"/>
      <c r="E78" s="112"/>
      <c r="F78" s="112"/>
      <c r="G78" s="113"/>
      <c r="H78" s="45">
        <v>1</v>
      </c>
      <c r="I78" s="46"/>
      <c r="J78" s="70"/>
      <c r="K78" s="71"/>
      <c r="M78" s="13">
        <f t="shared" si="0"/>
        <v>0</v>
      </c>
    </row>
    <row r="79" spans="2:13" ht="24" customHeight="1" thickBot="1">
      <c r="B79" s="42" t="s">
        <v>4</v>
      </c>
      <c r="C79" s="43"/>
      <c r="D79" s="43"/>
      <c r="E79" s="43"/>
      <c r="F79" s="43"/>
      <c r="G79" s="44"/>
      <c r="H79" s="45">
        <v>1</v>
      </c>
      <c r="I79" s="46"/>
      <c r="J79" s="70"/>
      <c r="K79" s="71"/>
      <c r="M79" s="13">
        <f t="shared" si="0"/>
        <v>0</v>
      </c>
    </row>
    <row r="80" spans="2:13" ht="24" customHeight="1" thickBot="1">
      <c r="B80" s="42" t="s">
        <v>5</v>
      </c>
      <c r="C80" s="43"/>
      <c r="D80" s="43"/>
      <c r="E80" s="43"/>
      <c r="F80" s="43"/>
      <c r="G80" s="44"/>
      <c r="H80" s="45">
        <v>1</v>
      </c>
      <c r="I80" s="46"/>
      <c r="J80" s="70"/>
      <c r="K80" s="71"/>
      <c r="M80" s="13">
        <f t="shared" si="0"/>
        <v>0</v>
      </c>
    </row>
    <row r="81" spans="2:13" ht="24" customHeight="1" thickBot="1">
      <c r="B81" s="42" t="s">
        <v>118</v>
      </c>
      <c r="C81" s="43"/>
      <c r="D81" s="43"/>
      <c r="E81" s="43"/>
      <c r="F81" s="43"/>
      <c r="G81" s="44"/>
      <c r="H81" s="45">
        <v>1</v>
      </c>
      <c r="I81" s="46"/>
      <c r="J81" s="70"/>
      <c r="K81" s="71"/>
      <c r="M81" s="13">
        <f t="shared" ref="M81" si="1">IF(J81="有",1,0)</f>
        <v>0</v>
      </c>
    </row>
    <row r="82" spans="2:13" ht="24" customHeight="1" thickBot="1">
      <c r="B82" s="42" t="s">
        <v>119</v>
      </c>
      <c r="C82" s="43"/>
      <c r="D82" s="43"/>
      <c r="E82" s="43"/>
      <c r="F82" s="43"/>
      <c r="G82" s="44"/>
      <c r="H82" s="45">
        <v>1</v>
      </c>
      <c r="I82" s="46"/>
      <c r="J82" s="70"/>
      <c r="K82" s="71"/>
      <c r="M82" s="13">
        <f t="shared" si="0"/>
        <v>0</v>
      </c>
    </row>
    <row r="83" spans="2:13" ht="24" customHeight="1" thickBot="1">
      <c r="B83" s="42" t="s">
        <v>120</v>
      </c>
      <c r="C83" s="43"/>
      <c r="D83" s="43"/>
      <c r="E83" s="43"/>
      <c r="F83" s="43"/>
      <c r="G83" s="44"/>
      <c r="H83" s="45">
        <v>1</v>
      </c>
      <c r="I83" s="46"/>
      <c r="J83" s="70"/>
      <c r="K83" s="71"/>
      <c r="M83" s="13">
        <f t="shared" si="0"/>
        <v>0</v>
      </c>
    </row>
    <row r="84" spans="2:13" ht="24" customHeight="1" thickBot="1">
      <c r="B84" s="42" t="s">
        <v>121</v>
      </c>
      <c r="C84" s="43"/>
      <c r="D84" s="43"/>
      <c r="E84" s="43"/>
      <c r="F84" s="43"/>
      <c r="G84" s="44"/>
      <c r="H84" s="45">
        <v>2</v>
      </c>
      <c r="I84" s="46"/>
      <c r="J84" s="70"/>
      <c r="K84" s="71"/>
      <c r="M84" s="13">
        <f>IF(J84="有",2,0)</f>
        <v>0</v>
      </c>
    </row>
    <row r="85" spans="2:13" ht="24" customHeight="1" thickBot="1">
      <c r="B85" s="42" t="s">
        <v>122</v>
      </c>
      <c r="C85" s="43"/>
      <c r="D85" s="43"/>
      <c r="E85" s="43"/>
      <c r="F85" s="43"/>
      <c r="G85" s="44"/>
      <c r="H85" s="45">
        <v>2</v>
      </c>
      <c r="I85" s="46"/>
      <c r="J85" s="70"/>
      <c r="K85" s="71"/>
      <c r="M85" s="13">
        <f>IF(J85="有",2,0)</f>
        <v>0</v>
      </c>
    </row>
    <row r="86" spans="2:13" ht="24" customHeight="1" thickBot="1">
      <c r="B86" s="42" t="s">
        <v>123</v>
      </c>
      <c r="C86" s="43"/>
      <c r="D86" s="43"/>
      <c r="E86" s="43"/>
      <c r="F86" s="43"/>
      <c r="G86" s="44"/>
      <c r="H86" s="60">
        <v>1</v>
      </c>
      <c r="I86" s="61"/>
      <c r="J86" s="70"/>
      <c r="K86" s="71"/>
      <c r="M86" s="13">
        <f t="shared" si="0"/>
        <v>0</v>
      </c>
    </row>
    <row r="87" spans="2:13" ht="24" customHeight="1" thickBot="1">
      <c r="B87" s="54"/>
      <c r="C87" s="54"/>
      <c r="D87" s="54"/>
      <c r="E87" s="80"/>
      <c r="F87" s="72" t="s">
        <v>58</v>
      </c>
      <c r="G87" s="73"/>
      <c r="H87" s="60">
        <v>13</v>
      </c>
      <c r="I87" s="61"/>
      <c r="J87" s="136">
        <f>IF(AND(COUNTIF(J76:K86,"有")=0,COUNTIF(J76:K86,"無")=0),0,SUM(M76:M86))</f>
        <v>0</v>
      </c>
      <c r="K87" s="137"/>
    </row>
    <row r="88" spans="2:13" ht="20.25" thickBot="1">
      <c r="B88" s="79"/>
      <c r="C88" s="79"/>
      <c r="D88" s="79"/>
      <c r="E88" s="79"/>
      <c r="F88" s="79"/>
      <c r="G88" s="79"/>
      <c r="H88" s="79"/>
      <c r="I88" s="79"/>
      <c r="J88" s="79"/>
      <c r="K88" s="79"/>
    </row>
    <row r="89" spans="2:13" ht="30" customHeight="1" thickBot="1">
      <c r="B89" s="67" t="s">
        <v>59</v>
      </c>
      <c r="C89" s="68"/>
      <c r="D89" s="68"/>
      <c r="E89" s="68"/>
      <c r="F89" s="68"/>
      <c r="G89" s="68"/>
      <c r="H89" s="68"/>
      <c r="I89" s="68"/>
      <c r="J89" s="68"/>
      <c r="K89" s="69"/>
    </row>
    <row r="90" spans="2:13" ht="19.5">
      <c r="B90" s="78"/>
      <c r="C90" s="78"/>
      <c r="D90" s="78"/>
      <c r="E90" s="78"/>
      <c r="F90" s="78"/>
      <c r="G90" s="78"/>
      <c r="H90" s="78"/>
      <c r="I90" s="78"/>
      <c r="J90" s="78"/>
      <c r="K90" s="78"/>
    </row>
    <row r="91" spans="2:13" ht="21" customHeight="1">
      <c r="B91" s="59" t="s">
        <v>60</v>
      </c>
      <c r="C91" s="59"/>
      <c r="D91" s="59"/>
      <c r="E91" s="59"/>
      <c r="F91" s="59"/>
      <c r="G91" s="59"/>
      <c r="H91" s="59"/>
      <c r="I91" s="59"/>
      <c r="J91" s="58" t="s">
        <v>61</v>
      </c>
      <c r="K91" s="58"/>
    </row>
    <row r="92" spans="2:13" ht="17.25" thickBot="1">
      <c r="B92" s="55" t="s">
        <v>0</v>
      </c>
      <c r="C92" s="55"/>
      <c r="D92" s="55"/>
      <c r="E92" s="55"/>
      <c r="F92" s="55"/>
      <c r="G92" s="55"/>
      <c r="H92" s="55"/>
      <c r="I92" s="55"/>
      <c r="J92" s="55"/>
      <c r="K92" s="55"/>
    </row>
    <row r="93" spans="2:13" ht="24" customHeight="1" thickBot="1">
      <c r="B93" s="138" t="s">
        <v>62</v>
      </c>
      <c r="C93" s="138"/>
      <c r="D93" s="138"/>
      <c r="E93" s="138"/>
      <c r="F93" s="138" t="s">
        <v>78</v>
      </c>
      <c r="G93" s="138"/>
      <c r="H93" s="138"/>
      <c r="I93" s="138" t="s">
        <v>22</v>
      </c>
      <c r="J93" s="138"/>
      <c r="K93" s="138"/>
    </row>
    <row r="94" spans="2:13" ht="20.25" thickBot="1">
      <c r="B94" s="77" t="s">
        <v>8</v>
      </c>
      <c r="C94" s="77"/>
      <c r="D94" s="77"/>
      <c r="E94" s="77"/>
      <c r="F94" s="74"/>
      <c r="G94" s="75"/>
      <c r="H94" s="76"/>
      <c r="I94" s="48">
        <f>IF(ISBLANK(F94)=TRUE,0,MIN(F94*2,20))</f>
        <v>0</v>
      </c>
      <c r="J94" s="49"/>
      <c r="K94" s="50"/>
    </row>
    <row r="95" spans="2:13" ht="19.5">
      <c r="B95" s="78"/>
      <c r="C95" s="78"/>
      <c r="D95" s="78"/>
      <c r="E95" s="78"/>
      <c r="F95" s="78"/>
      <c r="G95" s="78"/>
      <c r="H95" s="78"/>
      <c r="I95" s="78"/>
      <c r="J95" s="78"/>
      <c r="K95" s="78"/>
    </row>
    <row r="96" spans="2:13" ht="21" customHeight="1">
      <c r="B96" s="59" t="s">
        <v>63</v>
      </c>
      <c r="C96" s="59"/>
      <c r="D96" s="59"/>
      <c r="E96" s="59"/>
      <c r="F96" s="59"/>
      <c r="G96" s="59"/>
      <c r="H96" s="59"/>
      <c r="I96" s="59"/>
      <c r="J96" s="58" t="s">
        <v>85</v>
      </c>
      <c r="K96" s="58"/>
    </row>
    <row r="97" spans="2:13" ht="19.350000000000001" customHeight="1" thickBot="1">
      <c r="B97" s="55" t="s">
        <v>124</v>
      </c>
      <c r="C97" s="55"/>
      <c r="D97" s="55"/>
      <c r="E97" s="55"/>
      <c r="F97" s="55"/>
      <c r="G97" s="55"/>
      <c r="H97" s="55"/>
      <c r="I97" s="55"/>
      <c r="J97" s="55"/>
      <c r="K97" s="55"/>
    </row>
    <row r="98" spans="2:13" ht="24" customHeight="1" thickBot="1">
      <c r="B98" s="11" t="s">
        <v>75</v>
      </c>
      <c r="C98" s="45" t="s">
        <v>76</v>
      </c>
      <c r="D98" s="47"/>
      <c r="E98" s="47"/>
      <c r="F98" s="47"/>
      <c r="G98" s="47"/>
      <c r="H98" s="46"/>
      <c r="I98" s="12" t="s">
        <v>77</v>
      </c>
      <c r="J98" s="45" t="s">
        <v>22</v>
      </c>
      <c r="K98" s="46"/>
    </row>
    <row r="99" spans="2:13" ht="21.75" customHeight="1" thickBot="1">
      <c r="B99" s="28"/>
      <c r="C99" s="32"/>
      <c r="D99" s="33"/>
      <c r="E99" s="33"/>
      <c r="F99" s="33"/>
      <c r="G99" s="33"/>
      <c r="H99" s="34"/>
      <c r="I99" s="26"/>
      <c r="J99" s="62" t="str">
        <f>IF(ISBLANK(B99)=TRUE,"",2)</f>
        <v/>
      </c>
      <c r="K99" s="64"/>
    </row>
    <row r="100" spans="2:13" ht="21.75" customHeight="1" thickBot="1">
      <c r="B100" s="28"/>
      <c r="C100" s="32"/>
      <c r="D100" s="33"/>
      <c r="E100" s="33"/>
      <c r="F100" s="33"/>
      <c r="G100" s="33"/>
      <c r="H100" s="34"/>
      <c r="I100" s="26"/>
      <c r="J100" s="62" t="str">
        <f>IF(ISBLANK(B100)=TRUE,"",2)</f>
        <v/>
      </c>
      <c r="K100" s="64"/>
    </row>
    <row r="101" spans="2:13" ht="21.75" customHeight="1" thickBot="1">
      <c r="B101" s="28"/>
      <c r="C101" s="32"/>
      <c r="D101" s="33"/>
      <c r="E101" s="33"/>
      <c r="F101" s="33"/>
      <c r="G101" s="33"/>
      <c r="H101" s="34"/>
      <c r="I101" s="26"/>
      <c r="J101" s="62" t="str">
        <f>IF(ISBLANK(B101)=TRUE,"",2)</f>
        <v/>
      </c>
      <c r="K101" s="64"/>
    </row>
    <row r="102" spans="2:13" ht="21.75" customHeight="1" thickBot="1">
      <c r="B102" s="28"/>
      <c r="C102" s="32"/>
      <c r="D102" s="33"/>
      <c r="E102" s="33"/>
      <c r="F102" s="33"/>
      <c r="G102" s="33"/>
      <c r="H102" s="34"/>
      <c r="I102" s="26"/>
      <c r="J102" s="62" t="str">
        <f>IF(ISBLANK(B102)=TRUE,"",2)</f>
        <v/>
      </c>
      <c r="K102" s="64"/>
    </row>
    <row r="103" spans="2:13" ht="21.75" customHeight="1" thickBot="1">
      <c r="B103" s="28"/>
      <c r="C103" s="32"/>
      <c r="D103" s="33"/>
      <c r="E103" s="33"/>
      <c r="F103" s="33"/>
      <c r="G103" s="33"/>
      <c r="H103" s="34"/>
      <c r="I103" s="26"/>
      <c r="J103" s="62" t="str">
        <f>IF(ISBLANK(B103)=TRUE,"",2)</f>
        <v/>
      </c>
      <c r="K103" s="64"/>
    </row>
    <row r="104" spans="2:13" ht="20.25" thickBot="1">
      <c r="B104" s="38"/>
      <c r="C104" s="38"/>
      <c r="D104" s="38"/>
      <c r="E104" s="38"/>
      <c r="F104" s="38"/>
      <c r="G104" s="38"/>
      <c r="H104" s="57"/>
      <c r="I104" s="18" t="s">
        <v>58</v>
      </c>
      <c r="J104" s="48">
        <f>IF(ISBLANK(B99)=TRUE,0,MIN(SUM(J99:K103),10))</f>
        <v>0</v>
      </c>
      <c r="K104" s="50"/>
    </row>
    <row r="105" spans="2:13">
      <c r="B105" s="10" t="s">
        <v>87</v>
      </c>
      <c r="C105" s="56" t="s">
        <v>23</v>
      </c>
      <c r="D105" s="56"/>
      <c r="E105" s="56"/>
      <c r="F105" s="56"/>
      <c r="G105" s="56"/>
      <c r="H105" s="56"/>
      <c r="I105" s="56"/>
      <c r="J105" s="56"/>
      <c r="K105" s="56"/>
    </row>
    <row r="106" spans="2:13">
      <c r="B106" s="105"/>
      <c r="C106" s="105"/>
      <c r="D106" s="105"/>
      <c r="E106" s="105"/>
      <c r="F106" s="105"/>
      <c r="G106" s="105"/>
      <c r="H106" s="105"/>
      <c r="I106" s="105"/>
      <c r="J106" s="105"/>
      <c r="K106" s="105"/>
    </row>
    <row r="107" spans="2:13" ht="21" customHeight="1">
      <c r="B107" s="59" t="s">
        <v>64</v>
      </c>
      <c r="C107" s="59"/>
      <c r="D107" s="59"/>
      <c r="E107" s="59"/>
      <c r="F107" s="59"/>
      <c r="G107" s="59"/>
      <c r="H107" s="59"/>
      <c r="I107" s="59"/>
      <c r="J107" s="58" t="s">
        <v>66</v>
      </c>
      <c r="K107" s="58"/>
    </row>
    <row r="108" spans="2:13" ht="18" customHeight="1" thickBot="1">
      <c r="B108" s="55" t="s">
        <v>65</v>
      </c>
      <c r="C108" s="55"/>
      <c r="D108" s="55"/>
      <c r="E108" s="55"/>
      <c r="F108" s="55"/>
      <c r="G108" s="55"/>
      <c r="H108" s="55"/>
      <c r="I108" s="55"/>
    </row>
    <row r="109" spans="2:13" ht="21.75" customHeight="1" thickBot="1">
      <c r="B109" s="11" t="s">
        <v>79</v>
      </c>
      <c r="C109" s="45" t="s">
        <v>82</v>
      </c>
      <c r="D109" s="46"/>
      <c r="E109" s="45" t="s">
        <v>76</v>
      </c>
      <c r="F109" s="47"/>
      <c r="G109" s="47"/>
      <c r="H109" s="46"/>
      <c r="I109" s="1" t="s">
        <v>77</v>
      </c>
      <c r="J109" s="45" t="s">
        <v>22</v>
      </c>
      <c r="K109" s="46"/>
    </row>
    <row r="110" spans="2:13" ht="18" customHeight="1" thickBot="1">
      <c r="B110" s="28"/>
      <c r="C110" s="32"/>
      <c r="D110" s="33"/>
      <c r="E110" s="32"/>
      <c r="F110" s="33"/>
      <c r="G110" s="33"/>
      <c r="H110" s="34"/>
      <c r="I110" s="27"/>
      <c r="J110" s="65" t="str">
        <f>IF(ISBLANK(B110)=TRUE,"",IF(C110=M$110,2,1))</f>
        <v/>
      </c>
      <c r="K110" s="66"/>
      <c r="M110" s="13" t="s">
        <v>28</v>
      </c>
    </row>
    <row r="111" spans="2:13" ht="18" customHeight="1" thickBot="1">
      <c r="B111" s="28"/>
      <c r="C111" s="32"/>
      <c r="D111" s="33"/>
      <c r="E111" s="32"/>
      <c r="F111" s="33"/>
      <c r="G111" s="33"/>
      <c r="H111" s="34"/>
      <c r="I111" s="27"/>
      <c r="J111" s="65" t="str">
        <f t="shared" ref="J111:J120" si="2">IF(ISBLANK(B111)=TRUE,"",IF(C111=M$110,2,1))</f>
        <v/>
      </c>
      <c r="K111" s="66"/>
      <c r="M111" s="13" t="s">
        <v>27</v>
      </c>
    </row>
    <row r="112" spans="2:13" ht="18" customHeight="1" thickBot="1">
      <c r="B112" s="28"/>
      <c r="C112" s="32"/>
      <c r="D112" s="33"/>
      <c r="E112" s="32"/>
      <c r="F112" s="33"/>
      <c r="G112" s="33"/>
      <c r="H112" s="34"/>
      <c r="I112" s="27"/>
      <c r="J112" s="65" t="str">
        <f t="shared" si="2"/>
        <v/>
      </c>
      <c r="K112" s="66"/>
    </row>
    <row r="113" spans="2:13" ht="18" customHeight="1" thickBot="1">
      <c r="B113" s="28"/>
      <c r="C113" s="32"/>
      <c r="D113" s="33"/>
      <c r="E113" s="32"/>
      <c r="F113" s="33"/>
      <c r="G113" s="33"/>
      <c r="H113" s="34"/>
      <c r="I113" s="27"/>
      <c r="J113" s="65" t="str">
        <f t="shared" si="2"/>
        <v/>
      </c>
      <c r="K113" s="66"/>
    </row>
    <row r="114" spans="2:13" ht="18" customHeight="1" thickBot="1">
      <c r="B114" s="28"/>
      <c r="C114" s="32"/>
      <c r="D114" s="33"/>
      <c r="E114" s="32"/>
      <c r="F114" s="33"/>
      <c r="G114" s="33"/>
      <c r="H114" s="34"/>
      <c r="I114" s="27"/>
      <c r="J114" s="65" t="str">
        <f t="shared" si="2"/>
        <v/>
      </c>
      <c r="K114" s="66"/>
    </row>
    <row r="115" spans="2:13" ht="18" customHeight="1" thickBot="1">
      <c r="B115" s="28"/>
      <c r="C115" s="32"/>
      <c r="D115" s="34"/>
      <c r="E115" s="32"/>
      <c r="F115" s="33"/>
      <c r="G115" s="33"/>
      <c r="H115" s="34"/>
      <c r="I115" s="27"/>
      <c r="J115" s="65" t="str">
        <f t="shared" si="2"/>
        <v/>
      </c>
      <c r="K115" s="66"/>
    </row>
    <row r="116" spans="2:13" ht="18" customHeight="1" thickBot="1">
      <c r="B116" s="28"/>
      <c r="C116" s="32"/>
      <c r="D116" s="33"/>
      <c r="E116" s="32"/>
      <c r="F116" s="33"/>
      <c r="G116" s="33"/>
      <c r="H116" s="34"/>
      <c r="I116" s="27"/>
      <c r="J116" s="65" t="str">
        <f t="shared" si="2"/>
        <v/>
      </c>
      <c r="K116" s="66"/>
    </row>
    <row r="117" spans="2:13" ht="18" customHeight="1" thickBot="1">
      <c r="B117" s="28"/>
      <c r="C117" s="32"/>
      <c r="D117" s="33"/>
      <c r="E117" s="32"/>
      <c r="F117" s="33"/>
      <c r="G117" s="33"/>
      <c r="H117" s="34"/>
      <c r="I117" s="27"/>
      <c r="J117" s="65" t="str">
        <f t="shared" si="2"/>
        <v/>
      </c>
      <c r="K117" s="66"/>
    </row>
    <row r="118" spans="2:13" ht="18" customHeight="1" thickBot="1">
      <c r="B118" s="28"/>
      <c r="C118" s="32"/>
      <c r="D118" s="33"/>
      <c r="E118" s="32"/>
      <c r="F118" s="33"/>
      <c r="G118" s="33"/>
      <c r="H118" s="34"/>
      <c r="I118" s="27"/>
      <c r="J118" s="65" t="str">
        <f t="shared" si="2"/>
        <v/>
      </c>
      <c r="K118" s="66"/>
    </row>
    <row r="119" spans="2:13" ht="18" customHeight="1" thickBot="1">
      <c r="B119" s="28"/>
      <c r="C119" s="32"/>
      <c r="D119" s="33"/>
      <c r="E119" s="32"/>
      <c r="F119" s="33"/>
      <c r="G119" s="33"/>
      <c r="H119" s="34"/>
      <c r="I119" s="27"/>
      <c r="J119" s="65" t="str">
        <f t="shared" si="2"/>
        <v/>
      </c>
      <c r="K119" s="66"/>
    </row>
    <row r="120" spans="2:13" ht="18" customHeight="1" thickBot="1">
      <c r="B120" s="28"/>
      <c r="C120" s="32"/>
      <c r="D120" s="33"/>
      <c r="E120" s="32"/>
      <c r="F120" s="33"/>
      <c r="G120" s="33"/>
      <c r="H120" s="34"/>
      <c r="I120" s="27"/>
      <c r="J120" s="65" t="str">
        <f t="shared" si="2"/>
        <v/>
      </c>
      <c r="K120" s="66"/>
    </row>
    <row r="121" spans="2:13" ht="20.25" thickBot="1">
      <c r="B121" s="38"/>
      <c r="C121" s="38"/>
      <c r="D121" s="38"/>
      <c r="E121" s="38"/>
      <c r="F121" s="38"/>
      <c r="G121" s="38"/>
      <c r="H121" s="57"/>
      <c r="I121" s="18" t="s">
        <v>58</v>
      </c>
      <c r="J121" s="48">
        <f>IF(ISBLANK(B110)=TRUE,0,MIN(SUM(J110:K120),11))</f>
        <v>0</v>
      </c>
      <c r="K121" s="50"/>
    </row>
    <row r="122" spans="2:13" ht="13.5" customHeight="1">
      <c r="B122" s="58"/>
      <c r="C122" s="58"/>
      <c r="D122" s="58"/>
      <c r="E122" s="58"/>
      <c r="F122" s="58"/>
      <c r="G122" s="58"/>
      <c r="H122" s="58"/>
      <c r="I122" s="58"/>
      <c r="J122" s="58"/>
      <c r="K122" s="58"/>
    </row>
    <row r="123" spans="2:13" ht="21" customHeight="1">
      <c r="B123" s="59" t="s">
        <v>67</v>
      </c>
      <c r="C123" s="59"/>
      <c r="D123" s="59"/>
      <c r="E123" s="59"/>
      <c r="F123" s="59"/>
      <c r="G123" s="59"/>
      <c r="H123" s="59"/>
      <c r="I123" s="59"/>
      <c r="J123" s="58" t="s">
        <v>66</v>
      </c>
      <c r="K123" s="58"/>
    </row>
    <row r="124" spans="2:13" ht="18" customHeight="1" thickBot="1">
      <c r="B124" s="9" t="s">
        <v>68</v>
      </c>
      <c r="C124" s="9"/>
      <c r="D124" s="9"/>
    </row>
    <row r="125" spans="2:13" ht="20.25" customHeight="1" thickBot="1">
      <c r="B125" s="11" t="s">
        <v>75</v>
      </c>
      <c r="C125" s="45" t="s">
        <v>82</v>
      </c>
      <c r="D125" s="46"/>
      <c r="E125" s="45" t="s">
        <v>76</v>
      </c>
      <c r="F125" s="47"/>
      <c r="G125" s="47"/>
      <c r="H125" s="46"/>
      <c r="I125" s="1" t="s">
        <v>77</v>
      </c>
      <c r="J125" s="45" t="s">
        <v>22</v>
      </c>
      <c r="K125" s="46"/>
    </row>
    <row r="126" spans="2:13" ht="18" customHeight="1" thickBot="1">
      <c r="B126" s="28"/>
      <c r="C126" s="32"/>
      <c r="D126" s="34"/>
      <c r="E126" s="33"/>
      <c r="F126" s="33"/>
      <c r="G126" s="33"/>
      <c r="H126" s="34"/>
      <c r="I126" s="27"/>
      <c r="J126" s="65" t="str">
        <f>IF(ISBLANK(B126)=TRUE,"",IF(C126=M$126,2,1))</f>
        <v/>
      </c>
      <c r="K126" s="66"/>
      <c r="M126" s="13" t="s">
        <v>28</v>
      </c>
    </row>
    <row r="127" spans="2:13" ht="18" customHeight="1" thickBot="1">
      <c r="B127" s="28"/>
      <c r="C127" s="32"/>
      <c r="D127" s="34"/>
      <c r="E127" s="33"/>
      <c r="F127" s="33"/>
      <c r="G127" s="33"/>
      <c r="H127" s="34"/>
      <c r="I127" s="27"/>
      <c r="J127" s="65" t="str">
        <f t="shared" ref="J127:J136" si="3">IF(ISBLANK(B127)=TRUE,"",IF(C127=M$126,2,1))</f>
        <v/>
      </c>
      <c r="K127" s="66"/>
      <c r="M127" s="13" t="s">
        <v>29</v>
      </c>
    </row>
    <row r="128" spans="2:13" ht="18" customHeight="1" thickBot="1">
      <c r="B128" s="28"/>
      <c r="C128" s="32"/>
      <c r="D128" s="34"/>
      <c r="E128" s="33"/>
      <c r="F128" s="33"/>
      <c r="G128" s="33"/>
      <c r="H128" s="34"/>
      <c r="I128" s="27"/>
      <c r="J128" s="65" t="str">
        <f t="shared" si="3"/>
        <v/>
      </c>
      <c r="K128" s="66"/>
    </row>
    <row r="129" spans="2:13" ht="18" customHeight="1" thickBot="1">
      <c r="B129" s="28"/>
      <c r="C129" s="32"/>
      <c r="D129" s="34"/>
      <c r="E129" s="33"/>
      <c r="F129" s="33"/>
      <c r="G129" s="33"/>
      <c r="H129" s="34"/>
      <c r="I129" s="27"/>
      <c r="J129" s="65" t="str">
        <f t="shared" si="3"/>
        <v/>
      </c>
      <c r="K129" s="66"/>
    </row>
    <row r="130" spans="2:13" ht="18" customHeight="1" thickBot="1">
      <c r="B130" s="28"/>
      <c r="C130" s="32"/>
      <c r="D130" s="34"/>
      <c r="E130" s="33"/>
      <c r="F130" s="33"/>
      <c r="G130" s="33"/>
      <c r="H130" s="34"/>
      <c r="I130" s="27"/>
      <c r="J130" s="65" t="str">
        <f t="shared" si="3"/>
        <v/>
      </c>
      <c r="K130" s="66"/>
    </row>
    <row r="131" spans="2:13" ht="18" customHeight="1" thickBot="1">
      <c r="B131" s="28"/>
      <c r="C131" s="32"/>
      <c r="D131" s="34"/>
      <c r="E131" s="33"/>
      <c r="F131" s="33"/>
      <c r="G131" s="33"/>
      <c r="H131" s="34"/>
      <c r="I131" s="27"/>
      <c r="J131" s="65" t="str">
        <f t="shared" si="3"/>
        <v/>
      </c>
      <c r="K131" s="66"/>
    </row>
    <row r="132" spans="2:13" ht="18" customHeight="1" thickBot="1">
      <c r="B132" s="28"/>
      <c r="C132" s="32"/>
      <c r="D132" s="34"/>
      <c r="E132" s="33"/>
      <c r="F132" s="33"/>
      <c r="G132" s="33"/>
      <c r="H132" s="34"/>
      <c r="I132" s="27"/>
      <c r="J132" s="65" t="str">
        <f t="shared" si="3"/>
        <v/>
      </c>
      <c r="K132" s="66"/>
    </row>
    <row r="133" spans="2:13" ht="18" customHeight="1" thickBot="1">
      <c r="B133" s="28"/>
      <c r="C133" s="32"/>
      <c r="D133" s="34"/>
      <c r="E133" s="33"/>
      <c r="F133" s="33"/>
      <c r="G133" s="33"/>
      <c r="H133" s="34"/>
      <c r="I133" s="27"/>
      <c r="J133" s="65" t="str">
        <f t="shared" si="3"/>
        <v/>
      </c>
      <c r="K133" s="66"/>
    </row>
    <row r="134" spans="2:13" ht="18" customHeight="1" thickBot="1">
      <c r="B134" s="28"/>
      <c r="C134" s="32"/>
      <c r="D134" s="34"/>
      <c r="E134" s="33"/>
      <c r="F134" s="33"/>
      <c r="G134" s="33"/>
      <c r="H134" s="34"/>
      <c r="I134" s="27"/>
      <c r="J134" s="65" t="str">
        <f t="shared" si="3"/>
        <v/>
      </c>
      <c r="K134" s="66"/>
    </row>
    <row r="135" spans="2:13" ht="18" customHeight="1" thickBot="1">
      <c r="B135" s="28"/>
      <c r="C135" s="32"/>
      <c r="D135" s="34"/>
      <c r="E135" s="33"/>
      <c r="F135" s="33"/>
      <c r="G135" s="33"/>
      <c r="H135" s="34"/>
      <c r="I135" s="27"/>
      <c r="J135" s="65" t="str">
        <f t="shared" si="3"/>
        <v/>
      </c>
      <c r="K135" s="66"/>
    </row>
    <row r="136" spans="2:13" ht="18" customHeight="1" thickBot="1">
      <c r="B136" s="28"/>
      <c r="C136" s="32"/>
      <c r="D136" s="34"/>
      <c r="E136" s="33"/>
      <c r="F136" s="33"/>
      <c r="G136" s="33"/>
      <c r="H136" s="34"/>
      <c r="I136" s="27"/>
      <c r="J136" s="65" t="str">
        <f t="shared" si="3"/>
        <v/>
      </c>
      <c r="K136" s="66"/>
    </row>
    <row r="137" spans="2:13" ht="20.25" thickBot="1">
      <c r="B137" s="38"/>
      <c r="C137" s="38"/>
      <c r="D137" s="38"/>
      <c r="E137" s="38"/>
      <c r="F137" s="38"/>
      <c r="G137" s="38"/>
      <c r="H137" s="57"/>
      <c r="I137" s="29" t="s">
        <v>58</v>
      </c>
      <c r="J137" s="48">
        <f>IF(ISBLANK(B126)=TRUE,0,MIN(SUM(J126:K136),11))</f>
        <v>0</v>
      </c>
      <c r="K137" s="50"/>
    </row>
    <row r="138" spans="2:13" ht="13.5" customHeight="1">
      <c r="B138" s="146"/>
      <c r="C138" s="146"/>
      <c r="D138" s="146"/>
      <c r="E138" s="146"/>
      <c r="F138" s="146"/>
      <c r="G138" s="146"/>
      <c r="H138" s="146"/>
      <c r="I138" s="146"/>
      <c r="J138" s="146"/>
      <c r="K138" s="146"/>
    </row>
    <row r="139" spans="2:13" ht="21" customHeight="1">
      <c r="B139" s="59" t="s">
        <v>69</v>
      </c>
      <c r="C139" s="59"/>
      <c r="D139" s="59"/>
      <c r="E139" s="59"/>
      <c r="F139" s="59"/>
      <c r="G139" s="59"/>
      <c r="H139" s="59"/>
      <c r="I139" s="59"/>
      <c r="J139" s="58" t="s">
        <v>70</v>
      </c>
      <c r="K139" s="58"/>
    </row>
    <row r="140" spans="2:13" ht="18" customHeight="1" thickBot="1">
      <c r="B140" s="9" t="s">
        <v>71</v>
      </c>
      <c r="C140" s="9"/>
      <c r="D140" s="9"/>
      <c r="J140" s="7"/>
    </row>
    <row r="141" spans="2:13" ht="24" customHeight="1" thickBot="1">
      <c r="B141" s="11" t="s">
        <v>79</v>
      </c>
      <c r="C141" s="45" t="s">
        <v>82</v>
      </c>
      <c r="D141" s="46"/>
      <c r="E141" s="45" t="s">
        <v>76</v>
      </c>
      <c r="F141" s="47"/>
      <c r="G141" s="47"/>
      <c r="H141" s="46"/>
      <c r="I141" s="1" t="s">
        <v>77</v>
      </c>
      <c r="J141" s="45" t="s">
        <v>22</v>
      </c>
      <c r="K141" s="46"/>
    </row>
    <row r="142" spans="2:13" ht="20.25" customHeight="1" thickBot="1">
      <c r="B142" s="28"/>
      <c r="C142" s="32"/>
      <c r="D142" s="33"/>
      <c r="E142" s="32"/>
      <c r="F142" s="33"/>
      <c r="G142" s="33"/>
      <c r="H142" s="34"/>
      <c r="I142" s="30"/>
      <c r="J142" s="65" t="str">
        <f t="shared" ref="J142:J147" si="4">IF(ISBLANK(B142)=TRUE,"",IF(C142=M$142,2,1))</f>
        <v/>
      </c>
      <c r="K142" s="66"/>
      <c r="M142" s="13" t="s">
        <v>24</v>
      </c>
    </row>
    <row r="143" spans="2:13" ht="20.25" customHeight="1" thickBot="1">
      <c r="B143" s="28"/>
      <c r="C143" s="32"/>
      <c r="D143" s="33"/>
      <c r="E143" s="32"/>
      <c r="F143" s="33"/>
      <c r="G143" s="33"/>
      <c r="H143" s="34"/>
      <c r="I143" s="30"/>
      <c r="J143" s="65" t="str">
        <f t="shared" si="4"/>
        <v/>
      </c>
      <c r="K143" s="66"/>
      <c r="M143" s="13" t="s">
        <v>30</v>
      </c>
    </row>
    <row r="144" spans="2:13" ht="20.25" customHeight="1" thickBot="1">
      <c r="B144" s="28"/>
      <c r="C144" s="32"/>
      <c r="D144" s="33"/>
      <c r="E144" s="32"/>
      <c r="F144" s="33"/>
      <c r="G144" s="33"/>
      <c r="H144" s="34"/>
      <c r="I144" s="30"/>
      <c r="J144" s="65" t="str">
        <f t="shared" si="4"/>
        <v/>
      </c>
      <c r="K144" s="66"/>
    </row>
    <row r="145" spans="2:13" ht="20.25" customHeight="1" thickBot="1">
      <c r="B145" s="28"/>
      <c r="C145" s="32"/>
      <c r="D145" s="33"/>
      <c r="E145" s="32"/>
      <c r="F145" s="33"/>
      <c r="G145" s="33"/>
      <c r="H145" s="34"/>
      <c r="I145" s="30"/>
      <c r="J145" s="65" t="str">
        <f t="shared" si="4"/>
        <v/>
      </c>
      <c r="K145" s="66"/>
    </row>
    <row r="146" spans="2:13" ht="20.25" customHeight="1" thickBot="1">
      <c r="B146" s="28"/>
      <c r="C146" s="32"/>
      <c r="D146" s="33"/>
      <c r="E146" s="32"/>
      <c r="F146" s="33"/>
      <c r="G146" s="33"/>
      <c r="H146" s="34"/>
      <c r="I146" s="30"/>
      <c r="J146" s="65" t="str">
        <f t="shared" si="4"/>
        <v/>
      </c>
      <c r="K146" s="66"/>
    </row>
    <row r="147" spans="2:13" ht="20.25" customHeight="1" thickBot="1">
      <c r="B147" s="28"/>
      <c r="C147" s="32"/>
      <c r="D147" s="33"/>
      <c r="E147" s="32"/>
      <c r="F147" s="33"/>
      <c r="G147" s="33"/>
      <c r="H147" s="34"/>
      <c r="I147" s="30"/>
      <c r="J147" s="65" t="str">
        <f t="shared" si="4"/>
        <v/>
      </c>
      <c r="K147" s="66"/>
    </row>
    <row r="148" spans="2:13" ht="20.25" thickBot="1">
      <c r="B148" s="38"/>
      <c r="C148" s="38"/>
      <c r="D148" s="38"/>
      <c r="E148" s="38"/>
      <c r="F148" s="38"/>
      <c r="G148" s="38"/>
      <c r="H148" s="57"/>
      <c r="I148" s="31" t="s">
        <v>58</v>
      </c>
      <c r="J148" s="48">
        <f>IF(ISBLANK(B142)=TRUE,0,MIN(SUM(J142:K147),6))</f>
        <v>0</v>
      </c>
      <c r="K148" s="50"/>
    </row>
    <row r="149" spans="2:13" ht="13.5" customHeight="1">
      <c r="B149" s="10" t="s">
        <v>87</v>
      </c>
      <c r="C149" s="56" t="s">
        <v>23</v>
      </c>
      <c r="D149" s="56"/>
      <c r="E149" s="56"/>
      <c r="F149" s="56"/>
      <c r="G149" s="56"/>
      <c r="H149" s="56"/>
      <c r="I149" s="56"/>
      <c r="J149" s="56"/>
      <c r="K149" s="56"/>
    </row>
    <row r="150" spans="2:13">
      <c r="B150" s="105"/>
      <c r="C150" s="105"/>
      <c r="D150" s="105"/>
      <c r="E150" s="105"/>
      <c r="F150" s="105"/>
      <c r="G150" s="105"/>
      <c r="H150" s="105"/>
      <c r="I150" s="105"/>
      <c r="J150" s="105"/>
      <c r="K150" s="105"/>
    </row>
    <row r="151" spans="2:13" ht="21" customHeight="1">
      <c r="B151" s="59" t="s">
        <v>72</v>
      </c>
      <c r="C151" s="59"/>
      <c r="D151" s="59"/>
      <c r="E151" s="59"/>
      <c r="F151" s="59"/>
      <c r="G151" s="59"/>
      <c r="H151" s="59"/>
      <c r="I151" s="59"/>
      <c r="J151" s="135" t="s">
        <v>73</v>
      </c>
      <c r="K151" s="135"/>
    </row>
    <row r="152" spans="2:13" ht="19.5">
      <c r="B152" s="58"/>
      <c r="C152" s="58"/>
      <c r="D152" s="58"/>
      <c r="E152" s="58"/>
      <c r="F152" s="58"/>
      <c r="G152" s="58"/>
      <c r="H152" s="58"/>
      <c r="I152" s="58"/>
      <c r="J152" s="58"/>
      <c r="K152" s="58"/>
    </row>
    <row r="153" spans="2:13" ht="18" customHeight="1" thickBot="1">
      <c r="B153" s="55" t="s">
        <v>74</v>
      </c>
      <c r="C153" s="55"/>
      <c r="D153" s="55"/>
      <c r="E153" s="55"/>
      <c r="F153" s="55"/>
      <c r="G153" s="55"/>
      <c r="H153" s="55"/>
      <c r="I153" s="55"/>
      <c r="J153" s="55"/>
      <c r="K153" s="55"/>
    </row>
    <row r="154" spans="2:13" ht="24" customHeight="1" thickBot="1">
      <c r="B154" s="45" t="s">
        <v>80</v>
      </c>
      <c r="C154" s="47"/>
      <c r="D154" s="47"/>
      <c r="E154" s="46"/>
      <c r="F154" s="45" t="s">
        <v>82</v>
      </c>
      <c r="G154" s="46"/>
      <c r="H154" s="45" t="s">
        <v>81</v>
      </c>
      <c r="I154" s="46"/>
      <c r="J154" s="45" t="s">
        <v>22</v>
      </c>
      <c r="K154" s="46"/>
    </row>
    <row r="155" spans="2:13" ht="19.5" customHeight="1" thickBot="1">
      <c r="B155" s="32"/>
      <c r="C155" s="33"/>
      <c r="D155" s="33"/>
      <c r="E155" s="34"/>
      <c r="F155" s="32"/>
      <c r="G155" s="34"/>
      <c r="H155" s="32"/>
      <c r="I155" s="33"/>
      <c r="J155" s="65" t="str">
        <f>IF(ISBLANK(B155)=TRUE,"",IF(F155=M$156,3,2))</f>
        <v/>
      </c>
      <c r="K155" s="66"/>
      <c r="M155" s="13" t="s">
        <v>25</v>
      </c>
    </row>
    <row r="156" spans="2:13" ht="19.5" customHeight="1" thickBot="1">
      <c r="B156" s="32"/>
      <c r="C156" s="33"/>
      <c r="D156" s="33"/>
      <c r="E156" s="34"/>
      <c r="F156" s="32"/>
      <c r="G156" s="34"/>
      <c r="H156" s="32"/>
      <c r="I156" s="33"/>
      <c r="J156" s="65" t="str">
        <f t="shared" ref="J156:J159" si="5">IF(ISBLANK(B156)=TRUE,"",IF(F156=M$155,2,3))</f>
        <v/>
      </c>
      <c r="K156" s="66"/>
      <c r="M156" s="13" t="s">
        <v>26</v>
      </c>
    </row>
    <row r="157" spans="2:13" ht="19.5" customHeight="1" thickBot="1">
      <c r="B157" s="32"/>
      <c r="C157" s="33"/>
      <c r="D157" s="33"/>
      <c r="E157" s="34"/>
      <c r="F157" s="32"/>
      <c r="G157" s="34"/>
      <c r="H157" s="32"/>
      <c r="I157" s="33"/>
      <c r="J157" s="65" t="str">
        <f t="shared" si="5"/>
        <v/>
      </c>
      <c r="K157" s="66"/>
    </row>
    <row r="158" spans="2:13" ht="19.5" customHeight="1" thickBot="1">
      <c r="B158" s="32"/>
      <c r="C158" s="33"/>
      <c r="D158" s="33"/>
      <c r="E158" s="34"/>
      <c r="F158" s="32"/>
      <c r="G158" s="34"/>
      <c r="H158" s="32"/>
      <c r="I158" s="33"/>
      <c r="J158" s="65" t="str">
        <f t="shared" si="5"/>
        <v/>
      </c>
      <c r="K158" s="66"/>
    </row>
    <row r="159" spans="2:13" ht="19.5" customHeight="1" thickBot="1">
      <c r="B159" s="32"/>
      <c r="C159" s="33"/>
      <c r="D159" s="33"/>
      <c r="E159" s="34"/>
      <c r="F159" s="32"/>
      <c r="G159" s="34"/>
      <c r="H159" s="32"/>
      <c r="I159" s="33"/>
      <c r="J159" s="65" t="str">
        <f t="shared" si="5"/>
        <v/>
      </c>
      <c r="K159" s="66"/>
    </row>
    <row r="160" spans="2:13" ht="20.25" thickBot="1">
      <c r="B160" s="140"/>
      <c r="C160" s="140"/>
      <c r="D160" s="140"/>
      <c r="E160" s="140"/>
      <c r="F160" s="140"/>
      <c r="G160" s="108"/>
      <c r="H160" s="45" t="s">
        <v>58</v>
      </c>
      <c r="I160" s="46"/>
      <c r="J160" s="48">
        <f>IF(ISBLANK(B155)=TRUE,0,SUM(J155:K159))</f>
        <v>0</v>
      </c>
      <c r="K160" s="50"/>
    </row>
    <row r="161" spans="2:13" ht="14.1" customHeight="1">
      <c r="B161" s="147"/>
      <c r="C161" s="147"/>
      <c r="D161" s="147"/>
      <c r="E161" s="147"/>
      <c r="F161" s="147"/>
      <c r="G161" s="147"/>
      <c r="H161" s="147"/>
      <c r="I161" s="147"/>
      <c r="J161" s="147"/>
      <c r="K161" s="147"/>
    </row>
    <row r="162" spans="2:13">
      <c r="B162" s="105" t="s">
        <v>86</v>
      </c>
      <c r="C162" s="105"/>
      <c r="D162" s="105"/>
      <c r="E162" s="105"/>
      <c r="F162" s="148"/>
      <c r="G162" s="149"/>
      <c r="H162" s="56" t="s">
        <v>89</v>
      </c>
      <c r="I162" s="56"/>
      <c r="J162" s="56"/>
      <c r="K162" s="56"/>
      <c r="M162" s="13" t="s">
        <v>10</v>
      </c>
    </row>
    <row r="163" spans="2:13" ht="19.5">
      <c r="B163" s="146"/>
      <c r="C163" s="146"/>
      <c r="D163" s="146"/>
      <c r="E163" s="146"/>
      <c r="F163" s="146"/>
      <c r="G163" s="146"/>
      <c r="H163" s="146"/>
      <c r="I163" s="146"/>
      <c r="J163" s="146"/>
      <c r="K163" s="146"/>
      <c r="M163" s="13" t="s">
        <v>11</v>
      </c>
    </row>
    <row r="164" spans="2:13" ht="19.5" customHeight="1">
      <c r="B164" s="134" t="s">
        <v>88</v>
      </c>
      <c r="C164" s="134"/>
      <c r="D164" s="134"/>
      <c r="E164" s="134"/>
      <c r="F164" s="134"/>
      <c r="G164" s="134"/>
      <c r="H164" s="134"/>
      <c r="I164" s="134"/>
      <c r="J164" s="134"/>
      <c r="K164" s="134"/>
    </row>
    <row r="165" spans="2:13" ht="409.5" customHeight="1">
      <c r="B165" s="133"/>
      <c r="C165" s="133"/>
      <c r="D165" s="133"/>
      <c r="E165" s="133"/>
      <c r="F165" s="133"/>
      <c r="G165" s="133"/>
      <c r="H165" s="133"/>
      <c r="I165" s="133"/>
      <c r="J165" s="133"/>
      <c r="K165" s="133"/>
    </row>
    <row r="166" spans="2:13">
      <c r="B166" s="10" t="s">
        <v>87</v>
      </c>
      <c r="C166" s="56" t="s">
        <v>23</v>
      </c>
      <c r="D166" s="56"/>
      <c r="E166" s="56"/>
      <c r="F166" s="56"/>
      <c r="G166" s="56"/>
      <c r="H166" s="56"/>
      <c r="I166" s="56"/>
      <c r="J166" s="56"/>
      <c r="K166" s="56"/>
    </row>
  </sheetData>
  <sheetProtection algorithmName="SHA-512" hashValue="pcIbKPY3Kr1fByzZUF7tD0XvEKuJ6DryqWeezFxcrp+QgTSMdJ8++bT6UNIPXA8SA5BuiLnx3GLFg5d94OKScQ==" saltValue="PzIpG7GbaOeuvPfiXzlqCw==" spinCount="100000" sheet="1" objects="1" scenarios="1" insertHyperlinks="0"/>
  <protectedRanges>
    <protectedRange sqref="B165:K165 F162:G162" name="K. 附加資料"/>
    <protectedRange sqref="B126:I136 B99:I103" name="H. 自行舉辦"/>
    <protectedRange sqref="J76:K86" name="F. 可供審閱的記錄"/>
    <protectedRange sqref="J29:K32" name="C. 最低標準"/>
    <protectedRange sqref="B12:G12 B16:G16 B10:D10 F10 B14:G14 H12:K12 H14:K14 H16:K16 H10:K10 C21:E25 H24:K25" name="B. 童軍旅資料"/>
    <protectedRange sqref="D39 F39 D43 F43 D47 I47 D56" name="D. 成員人數"/>
    <protectedRange sqref="F63:H66" name="E. 進度性獎章"/>
    <protectedRange sqref="F94:H94" name="G. 團集會"/>
    <protectedRange sqref="B110:I120 B126:I136 B142:I147" name="I. 參與區地域及總會"/>
    <protectedRange sqref="B155:I159" name="J. 比賽"/>
    <protectedRange sqref="B2:D2" name="A. Year"/>
  </protectedRanges>
  <mergeCells count="351">
    <mergeCell ref="B51:K51"/>
    <mergeCell ref="B52:C52"/>
    <mergeCell ref="F62:H62"/>
    <mergeCell ref="B55:K55"/>
    <mergeCell ref="D50:G50"/>
    <mergeCell ref="B50:C50"/>
    <mergeCell ref="C33:K33"/>
    <mergeCell ref="F21:K23"/>
    <mergeCell ref="C9:D9"/>
    <mergeCell ref="H9:K9"/>
    <mergeCell ref="C10:D10"/>
    <mergeCell ref="H10:K10"/>
    <mergeCell ref="C11:G11"/>
    <mergeCell ref="H11:K11"/>
    <mergeCell ref="B12:G12"/>
    <mergeCell ref="J30:K30"/>
    <mergeCell ref="J31:K31"/>
    <mergeCell ref="J32:K32"/>
    <mergeCell ref="B53:C53"/>
    <mergeCell ref="B46:K46"/>
    <mergeCell ref="H43:K43"/>
    <mergeCell ref="H39:K39"/>
    <mergeCell ref="B61:J61"/>
    <mergeCell ref="J60:K60"/>
    <mergeCell ref="C166:K166"/>
    <mergeCell ref="C149:K149"/>
    <mergeCell ref="B137:H137"/>
    <mergeCell ref="B139:I139"/>
    <mergeCell ref="B122:K122"/>
    <mergeCell ref="B121:H121"/>
    <mergeCell ref="D52:K52"/>
    <mergeCell ref="B42:K42"/>
    <mergeCell ref="B163:K163"/>
    <mergeCell ref="B161:K161"/>
    <mergeCell ref="B160:G160"/>
    <mergeCell ref="B152:K152"/>
    <mergeCell ref="B150:K150"/>
    <mergeCell ref="B151:I151"/>
    <mergeCell ref="H162:K162"/>
    <mergeCell ref="B138:K138"/>
    <mergeCell ref="B148:H148"/>
    <mergeCell ref="B153:K153"/>
    <mergeCell ref="B106:K106"/>
    <mergeCell ref="B95:K95"/>
    <mergeCell ref="B92:K92"/>
    <mergeCell ref="B162:E162"/>
    <mergeCell ref="F162:G162"/>
    <mergeCell ref="E112:H112"/>
    <mergeCell ref="J80:K80"/>
    <mergeCell ref="B34:K34"/>
    <mergeCell ref="B37:I37"/>
    <mergeCell ref="B38:K38"/>
    <mergeCell ref="B36:K36"/>
    <mergeCell ref="B59:K59"/>
    <mergeCell ref="B74:G75"/>
    <mergeCell ref="I62:K62"/>
    <mergeCell ref="B80:G80"/>
    <mergeCell ref="D48:G49"/>
    <mergeCell ref="D40:E40"/>
    <mergeCell ref="H79:I79"/>
    <mergeCell ref="B66:E66"/>
    <mergeCell ref="B78:G78"/>
    <mergeCell ref="B44:C44"/>
    <mergeCell ref="H58:K58"/>
    <mergeCell ref="B79:G79"/>
    <mergeCell ref="J40:K40"/>
    <mergeCell ref="H48:K49"/>
    <mergeCell ref="H50:K50"/>
    <mergeCell ref="B68:K68"/>
    <mergeCell ref="J76:K76"/>
    <mergeCell ref="B57:C57"/>
    <mergeCell ref="D53:K53"/>
    <mergeCell ref="J82:K82"/>
    <mergeCell ref="J91:K91"/>
    <mergeCell ref="J104:K104"/>
    <mergeCell ref="H84:I84"/>
    <mergeCell ref="J85:K85"/>
    <mergeCell ref="J87:K87"/>
    <mergeCell ref="B86:G86"/>
    <mergeCell ref="B93:E93"/>
    <mergeCell ref="J86:K86"/>
    <mergeCell ref="F93:H93"/>
    <mergeCell ref="I93:K93"/>
    <mergeCell ref="C129:D129"/>
    <mergeCell ref="J111:K111"/>
    <mergeCell ref="J112:K112"/>
    <mergeCell ref="J113:K113"/>
    <mergeCell ref="J114:K114"/>
    <mergeCell ref="C135:D135"/>
    <mergeCell ref="E135:H135"/>
    <mergeCell ref="C98:H98"/>
    <mergeCell ref="C99:H99"/>
    <mergeCell ref="C100:H100"/>
    <mergeCell ref="C101:H101"/>
    <mergeCell ref="C102:H102"/>
    <mergeCell ref="C103:H103"/>
    <mergeCell ref="J98:K98"/>
    <mergeCell ref="J130:K130"/>
    <mergeCell ref="J131:K131"/>
    <mergeCell ref="J132:K132"/>
    <mergeCell ref="C126:D126"/>
    <mergeCell ref="E126:H126"/>
    <mergeCell ref="C128:D128"/>
    <mergeCell ref="E128:H128"/>
    <mergeCell ref="C127:D127"/>
    <mergeCell ref="E127:H127"/>
    <mergeCell ref="J102:K102"/>
    <mergeCell ref="J133:K133"/>
    <mergeCell ref="E141:H141"/>
    <mergeCell ref="C141:D141"/>
    <mergeCell ref="E109:H109"/>
    <mergeCell ref="C109:D109"/>
    <mergeCell ref="C110:D110"/>
    <mergeCell ref="E110:H110"/>
    <mergeCell ref="C111:D111"/>
    <mergeCell ref="E111:H111"/>
    <mergeCell ref="C112:D112"/>
    <mergeCell ref="C114:D114"/>
    <mergeCell ref="E114:H114"/>
    <mergeCell ref="E113:H113"/>
    <mergeCell ref="E125:H125"/>
    <mergeCell ref="C125:D125"/>
    <mergeCell ref="E129:H129"/>
    <mergeCell ref="C130:D130"/>
    <mergeCell ref="E130:H130"/>
    <mergeCell ref="C131:D131"/>
    <mergeCell ref="E131:H131"/>
    <mergeCell ref="C132:D132"/>
    <mergeCell ref="E132:H132"/>
    <mergeCell ref="C133:D133"/>
    <mergeCell ref="E133:H133"/>
    <mergeCell ref="J121:K121"/>
    <mergeCell ref="J125:K125"/>
    <mergeCell ref="J117:K117"/>
    <mergeCell ref="J118:K118"/>
    <mergeCell ref="J109:K109"/>
    <mergeCell ref="J128:K128"/>
    <mergeCell ref="J129:K129"/>
    <mergeCell ref="J126:K126"/>
    <mergeCell ref="J127:K127"/>
    <mergeCell ref="C143:D143"/>
    <mergeCell ref="E143:H143"/>
    <mergeCell ref="C144:D144"/>
    <mergeCell ref="E144:H144"/>
    <mergeCell ref="C145:D145"/>
    <mergeCell ref="J137:K137"/>
    <mergeCell ref="J134:K134"/>
    <mergeCell ref="J141:K141"/>
    <mergeCell ref="C134:D134"/>
    <mergeCell ref="E134:H134"/>
    <mergeCell ref="C136:D136"/>
    <mergeCell ref="J139:K139"/>
    <mergeCell ref="E136:H136"/>
    <mergeCell ref="C142:D142"/>
    <mergeCell ref="J135:K135"/>
    <mergeCell ref="J136:K136"/>
    <mergeCell ref="B165:K165"/>
    <mergeCell ref="B164:K164"/>
    <mergeCell ref="E145:H145"/>
    <mergeCell ref="J151:K151"/>
    <mergeCell ref="B156:E156"/>
    <mergeCell ref="B159:E159"/>
    <mergeCell ref="F156:G156"/>
    <mergeCell ref="F159:G159"/>
    <mergeCell ref="J155:K155"/>
    <mergeCell ref="H156:I156"/>
    <mergeCell ref="J156:K156"/>
    <mergeCell ref="H159:I159"/>
    <mergeCell ref="J159:K159"/>
    <mergeCell ref="H160:I160"/>
    <mergeCell ref="J160:K160"/>
    <mergeCell ref="B157:E157"/>
    <mergeCell ref="F157:G157"/>
    <mergeCell ref="B155:E155"/>
    <mergeCell ref="C146:D146"/>
    <mergeCell ref="E146:H146"/>
    <mergeCell ref="C147:D147"/>
    <mergeCell ref="E147:H147"/>
    <mergeCell ref="B154:E154"/>
    <mergeCell ref="F154:G154"/>
    <mergeCell ref="J154:K154"/>
    <mergeCell ref="H154:I154"/>
    <mergeCell ref="J142:K142"/>
    <mergeCell ref="J143:K143"/>
    <mergeCell ref="J144:K144"/>
    <mergeCell ref="J148:K148"/>
    <mergeCell ref="J145:K145"/>
    <mergeCell ref="F155:G155"/>
    <mergeCell ref="H155:I155"/>
    <mergeCell ref="E142:H142"/>
    <mergeCell ref="J146:K146"/>
    <mergeCell ref="J147:K147"/>
    <mergeCell ref="H157:I157"/>
    <mergeCell ref="J157:K157"/>
    <mergeCell ref="B158:E158"/>
    <mergeCell ref="F158:G158"/>
    <mergeCell ref="H158:I158"/>
    <mergeCell ref="J158:K158"/>
    <mergeCell ref="B70:I70"/>
    <mergeCell ref="J77:K77"/>
    <mergeCell ref="J78:K78"/>
    <mergeCell ref="H76:I76"/>
    <mergeCell ref="H74:K74"/>
    <mergeCell ref="J75:K75"/>
    <mergeCell ref="B77:G77"/>
    <mergeCell ref="H78:I78"/>
    <mergeCell ref="B82:G82"/>
    <mergeCell ref="B71:K71"/>
    <mergeCell ref="H82:I82"/>
    <mergeCell ref="H75:I75"/>
    <mergeCell ref="H77:I77"/>
    <mergeCell ref="H80:I80"/>
    <mergeCell ref="J79:K79"/>
    <mergeCell ref="J72:K72"/>
    <mergeCell ref="B73:K73"/>
    <mergeCell ref="B72:I72"/>
    <mergeCell ref="E2:K2"/>
    <mergeCell ref="B49:C49"/>
    <mergeCell ref="H45:K45"/>
    <mergeCell ref="B6:K6"/>
    <mergeCell ref="F40:G40"/>
    <mergeCell ref="H40:I40"/>
    <mergeCell ref="B45:C45"/>
    <mergeCell ref="B48:C48"/>
    <mergeCell ref="J41:K41"/>
    <mergeCell ref="F41:G41"/>
    <mergeCell ref="B35:K35"/>
    <mergeCell ref="B18:E20"/>
    <mergeCell ref="H41:I41"/>
    <mergeCell ref="B32:H32"/>
    <mergeCell ref="F18:G20"/>
    <mergeCell ref="H18:K20"/>
    <mergeCell ref="B29:H29"/>
    <mergeCell ref="B30:H30"/>
    <mergeCell ref="B43:C43"/>
    <mergeCell ref="B2:D2"/>
    <mergeCell ref="B39:C39"/>
    <mergeCell ref="B31:H31"/>
    <mergeCell ref="D41:E41"/>
    <mergeCell ref="J29:K29"/>
    <mergeCell ref="B7:K7"/>
    <mergeCell ref="B17:K17"/>
    <mergeCell ref="J37:K37"/>
    <mergeCell ref="B47:C47"/>
    <mergeCell ref="E47:H47"/>
    <mergeCell ref="B1:K1"/>
    <mergeCell ref="B4:K4"/>
    <mergeCell ref="D44:G44"/>
    <mergeCell ref="D45:G45"/>
    <mergeCell ref="B40:C40"/>
    <mergeCell ref="B41:C41"/>
    <mergeCell ref="H44:K44"/>
    <mergeCell ref="B26:K26"/>
    <mergeCell ref="B27:K27"/>
    <mergeCell ref="B28:K28"/>
    <mergeCell ref="B8:K8"/>
    <mergeCell ref="B21:B22"/>
    <mergeCell ref="C21:E22"/>
    <mergeCell ref="C23:E23"/>
    <mergeCell ref="C24:E25"/>
    <mergeCell ref="F24:G25"/>
    <mergeCell ref="H24:K25"/>
    <mergeCell ref="B5:K5"/>
    <mergeCell ref="B3:K3"/>
    <mergeCell ref="B60:I60"/>
    <mergeCell ref="B63:E63"/>
    <mergeCell ref="B65:E65"/>
    <mergeCell ref="B58:C58"/>
    <mergeCell ref="E56:K56"/>
    <mergeCell ref="D58:G58"/>
    <mergeCell ref="B64:E64"/>
    <mergeCell ref="H57:K57"/>
    <mergeCell ref="B56:C56"/>
    <mergeCell ref="F63:H63"/>
    <mergeCell ref="I63:K63"/>
    <mergeCell ref="F64:H64"/>
    <mergeCell ref="I64:K64"/>
    <mergeCell ref="F65:H65"/>
    <mergeCell ref="I65:K65"/>
    <mergeCell ref="B123:I123"/>
    <mergeCell ref="J115:K115"/>
    <mergeCell ref="J110:K110"/>
    <mergeCell ref="F94:H94"/>
    <mergeCell ref="I94:K94"/>
    <mergeCell ref="H85:I85"/>
    <mergeCell ref="B94:E94"/>
    <mergeCell ref="B85:G85"/>
    <mergeCell ref="J84:K84"/>
    <mergeCell ref="B91:I91"/>
    <mergeCell ref="B90:K90"/>
    <mergeCell ref="B88:K88"/>
    <mergeCell ref="B87:E87"/>
    <mergeCell ref="E118:H118"/>
    <mergeCell ref="C119:D119"/>
    <mergeCell ref="E119:H119"/>
    <mergeCell ref="C120:D120"/>
    <mergeCell ref="E120:H120"/>
    <mergeCell ref="C116:D116"/>
    <mergeCell ref="J96:K96"/>
    <mergeCell ref="J99:K99"/>
    <mergeCell ref="J120:K120"/>
    <mergeCell ref="J123:K123"/>
    <mergeCell ref="J119:K119"/>
    <mergeCell ref="C105:K105"/>
    <mergeCell ref="B104:H104"/>
    <mergeCell ref="J107:K107"/>
    <mergeCell ref="C113:D113"/>
    <mergeCell ref="B97:K97"/>
    <mergeCell ref="B96:I96"/>
    <mergeCell ref="H87:I87"/>
    <mergeCell ref="E116:H116"/>
    <mergeCell ref="F66:H66"/>
    <mergeCell ref="I66:K66"/>
    <mergeCell ref="J116:K116"/>
    <mergeCell ref="J103:K103"/>
    <mergeCell ref="H86:I86"/>
    <mergeCell ref="B83:G83"/>
    <mergeCell ref="J101:K101"/>
    <mergeCell ref="J100:K100"/>
    <mergeCell ref="B89:K89"/>
    <mergeCell ref="B107:I107"/>
    <mergeCell ref="J83:K83"/>
    <mergeCell ref="B81:G81"/>
    <mergeCell ref="H81:I81"/>
    <mergeCell ref="J81:K81"/>
    <mergeCell ref="H83:I83"/>
    <mergeCell ref="F87:G87"/>
    <mergeCell ref="C117:D117"/>
    <mergeCell ref="E117:H117"/>
    <mergeCell ref="C118:D118"/>
    <mergeCell ref="H12:K12"/>
    <mergeCell ref="C13:G13"/>
    <mergeCell ref="H13:K13"/>
    <mergeCell ref="B14:G14"/>
    <mergeCell ref="H14:K14"/>
    <mergeCell ref="C15:G15"/>
    <mergeCell ref="H15:K15"/>
    <mergeCell ref="B16:G16"/>
    <mergeCell ref="H16:K16"/>
    <mergeCell ref="B84:G84"/>
    <mergeCell ref="C115:D115"/>
    <mergeCell ref="E115:H115"/>
    <mergeCell ref="B76:G76"/>
    <mergeCell ref="B54:C54"/>
    <mergeCell ref="B62:E62"/>
    <mergeCell ref="D54:K54"/>
    <mergeCell ref="J70:K70"/>
    <mergeCell ref="D57:G57"/>
    <mergeCell ref="B69:K69"/>
    <mergeCell ref="B67:K67"/>
    <mergeCell ref="B108:I108"/>
  </mergeCells>
  <phoneticPr fontId="1" type="noConversion"/>
  <conditionalFormatting sqref="B164:K164">
    <cfRule type="expression" dxfId="23" priority="5">
      <formula>$F$162=$M$162</formula>
    </cfRule>
  </conditionalFormatting>
  <conditionalFormatting sqref="B165:K165">
    <cfRule type="expression" dxfId="22" priority="15">
      <formula>$F$162=$M$162</formula>
    </cfRule>
  </conditionalFormatting>
  <conditionalFormatting sqref="D40:E41">
    <cfRule type="expression" dxfId="21" priority="36">
      <formula>AND($H$39&gt;=12,$H$39&lt;=18)</formula>
    </cfRule>
  </conditionalFormatting>
  <conditionalFormatting sqref="D44:G45">
    <cfRule type="expression" dxfId="20" priority="32">
      <formula>AND($H$43&gt;=2,$H$43&lt;=3)</formula>
    </cfRule>
  </conditionalFormatting>
  <conditionalFormatting sqref="D48:G50">
    <cfRule type="expression" dxfId="19" priority="30">
      <formula>$K$47=1</formula>
    </cfRule>
  </conditionalFormatting>
  <conditionalFormatting sqref="D57:G58">
    <cfRule type="expression" dxfId="18" priority="18">
      <formula>$D$56=1</formula>
    </cfRule>
  </conditionalFormatting>
  <conditionalFormatting sqref="D53:K54">
    <cfRule type="expression" dxfId="17" priority="28">
      <formula>$N$52=2</formula>
    </cfRule>
  </conditionalFormatting>
  <conditionalFormatting sqref="F40:G41">
    <cfRule type="expression" dxfId="16" priority="35">
      <formula>AND($H$39&gt;=19,$H$39&lt;=26)</formula>
    </cfRule>
  </conditionalFormatting>
  <conditionalFormatting sqref="F162:G162">
    <cfRule type="expression" dxfId="15" priority="16">
      <formula>$F$162=$M$162</formula>
    </cfRule>
  </conditionalFormatting>
  <conditionalFormatting sqref="G10">
    <cfRule type="expression" dxfId="14" priority="1">
      <formula>ISBLANK($B$10)</formula>
    </cfRule>
  </conditionalFormatting>
  <conditionalFormatting sqref="H40:I41">
    <cfRule type="expression" dxfId="13" priority="34">
      <formula>AND($H$39&gt;=27,$H$39&lt;=35)</formula>
    </cfRule>
  </conditionalFormatting>
  <conditionalFormatting sqref="H18:K20 J87:K87 I94:K94 J104:K104 J121:K121 J137:K137 J148:K148 J160:K160">
    <cfRule type="cellIs" dxfId="12" priority="4" operator="equal">
      <formula>0</formula>
    </cfRule>
  </conditionalFormatting>
  <conditionalFormatting sqref="H44:K45">
    <cfRule type="expression" dxfId="11" priority="31">
      <formula>$H$43&gt;=4</formula>
    </cfRule>
  </conditionalFormatting>
  <conditionalFormatting sqref="H48:K50">
    <cfRule type="expression" dxfId="10" priority="29">
      <formula>$K$47&gt;=2</formula>
    </cfRule>
  </conditionalFormatting>
  <conditionalFormatting sqref="H57:K58">
    <cfRule type="expression" dxfId="9" priority="17">
      <formula>$D$56&gt;=2</formula>
    </cfRule>
  </conditionalFormatting>
  <conditionalFormatting sqref="I63:K66">
    <cfRule type="cellIs" dxfId="8" priority="3" operator="equal">
      <formula>0</formula>
    </cfRule>
  </conditionalFormatting>
  <conditionalFormatting sqref="I94:K94">
    <cfRule type="notContainsBlanks" dxfId="7" priority="12">
      <formula>LEN(TRIM(I94))&gt;0</formula>
    </cfRule>
  </conditionalFormatting>
  <conditionalFormatting sqref="J40:K41">
    <cfRule type="expression" dxfId="6" priority="33">
      <formula>$H$39&gt;=36</formula>
    </cfRule>
  </conditionalFormatting>
  <conditionalFormatting sqref="J87:K87">
    <cfRule type="notContainsBlanks" dxfId="5" priority="13">
      <formula>LEN(TRIM(J87))&gt;0</formula>
    </cfRule>
  </conditionalFormatting>
  <conditionalFormatting sqref="J104:K104">
    <cfRule type="notContainsBlanks" dxfId="4" priority="11">
      <formula>LEN(TRIM(J104))&gt;0</formula>
    </cfRule>
  </conditionalFormatting>
  <conditionalFormatting sqref="J121:K121">
    <cfRule type="notContainsBlanks" dxfId="3" priority="10">
      <formula>LEN(TRIM(J121))&gt;0</formula>
    </cfRule>
  </conditionalFormatting>
  <conditionalFormatting sqref="J137:K137">
    <cfRule type="notContainsBlanks" dxfId="2" priority="9">
      <formula>LEN(TRIM(J137))&gt;0</formula>
    </cfRule>
  </conditionalFormatting>
  <conditionalFormatting sqref="J148:K148">
    <cfRule type="notContainsBlanks" dxfId="1" priority="8">
      <formula>LEN(TRIM(J148))&gt;0</formula>
    </cfRule>
  </conditionalFormatting>
  <conditionalFormatting sqref="J160:K160">
    <cfRule type="notContainsBlanks" dxfId="0" priority="6">
      <formula>LEN(TRIM(J160))&gt;0</formula>
    </cfRule>
  </conditionalFormatting>
  <dataValidations count="14">
    <dataValidation type="list" allowBlank="1" showInputMessage="1" showErrorMessage="1" sqref="J29:K32 J76:K86" xr:uid="{00000000-0002-0000-0000-000000000000}">
      <formula1>$M$29:$M$30</formula1>
    </dataValidation>
    <dataValidation type="decimal" operator="greaterThanOrEqual" allowBlank="1" showInputMessage="1" showErrorMessage="1" sqref="D39 F39 D43 F43 D47 I47 D56 I99:I103 I142:I147 I126:I136 I110:I120 F63:F66 I63:I66" xr:uid="{00000000-0002-0000-0000-000001000000}">
      <formula1>0</formula1>
    </dataValidation>
    <dataValidation type="list" allowBlank="1" showInputMessage="1" showErrorMessage="1" sqref="C142:D147" xr:uid="{00000000-0002-0000-0000-000002000000}">
      <formula1>$M$142:$M$143</formula1>
    </dataValidation>
    <dataValidation type="list" allowBlank="1" showInputMessage="1" showErrorMessage="1" sqref="F155:G159" xr:uid="{00000000-0002-0000-0000-000003000000}">
      <formula1>$M$155:$M$156</formula1>
    </dataValidation>
    <dataValidation type="list" allowBlank="1" showInputMessage="1" showErrorMessage="1" sqref="C110:C120" xr:uid="{00000000-0002-0000-0000-000004000000}">
      <formula1>$M$110:$M$111</formula1>
    </dataValidation>
    <dataValidation type="list" allowBlank="1" showInputMessage="1" showErrorMessage="1" sqref="C126:C136" xr:uid="{00000000-0002-0000-0000-000005000000}">
      <formula1>$M$126:$M$127</formula1>
    </dataValidation>
    <dataValidation type="list" allowBlank="1" showInputMessage="1" showErrorMessage="1" sqref="F162:G162" xr:uid="{00000000-0002-0000-0000-000006000000}">
      <formula1>$M$162:$M$163</formula1>
    </dataValidation>
    <dataValidation type="list" allowBlank="1" showInputMessage="1" showErrorMessage="1" sqref="H10:K10" xr:uid="{00000000-0002-0000-0000-000007000000}">
      <formula1>$M$1:$M$7</formula1>
    </dataValidation>
    <dataValidation type="whole" allowBlank="1" showInputMessage="1" showErrorMessage="1" sqref="B16" xr:uid="{00000000-0002-0000-0000-000008000000}">
      <formula1>20000000</formula1>
      <formula2>99999999</formula2>
    </dataValidation>
    <dataValidation type="whole" allowBlank="1" showInputMessage="1" showErrorMessage="1" sqref="B10" xr:uid="{00000000-0002-0000-0000-000009000000}">
      <formula1>0</formula1>
      <formula2>9999</formula2>
    </dataValidation>
    <dataValidation type="list" allowBlank="1" showInputMessage="1" showErrorMessage="1" sqref="F10" xr:uid="{00000000-0002-0000-0000-00000A000000}">
      <formula1>$M$11:$M$16</formula1>
    </dataValidation>
    <dataValidation type="list" allowBlank="1" showInputMessage="1" showErrorMessage="1" sqref="H14:K14" xr:uid="{00000000-0002-0000-0000-00000B000000}">
      <formula1>$N$9:$N$14</formula1>
    </dataValidation>
    <dataValidation type="list" allowBlank="1" showInputMessage="1" showErrorMessage="1" sqref="C10:D10" xr:uid="{00000000-0002-0000-0000-00000C000000}">
      <formula1>$M$9:$M$10</formula1>
    </dataValidation>
    <dataValidation type="list" allowBlank="1" showInputMessage="1" showErrorMessage="1" sqref="E10" xr:uid="{00000000-0002-0000-0000-00000D000000}">
      <formula1>$N$4:$N$6</formula1>
    </dataValidation>
  </dataValidations>
  <pageMargins left="0.51181102362204722" right="0.15748031496062992" top="0.55118110236220474" bottom="0.55118110236220474" header="0.31496062992125984" footer="0.31496062992125984"/>
  <pageSetup paperSize="9" scale="82" orientation="portrait" r:id="rId1"/>
  <headerFooter>
    <oddFooter>&amp;R&amp;"新細明體,標準"童軍團評分表&amp;"Times New Roman,標準"  &amp;P/&amp;N</oddFooter>
  </headerFooter>
  <rowBreaks count="3" manualBreakCount="3">
    <brk id="34" max="12" man="1"/>
    <brk id="105" max="12" man="1"/>
    <brk id="150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香港童軍總會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 優異旅團獎勵計劃－幼童軍團評分表</dc:title>
  <dc:subject>2024 優異旅團獎勵計劃－幼童軍團評分表</dc:subject>
  <dc:creator>HKIR District Support</dc:creator>
  <cp:lastModifiedBy>HK Shiu</cp:lastModifiedBy>
  <cp:lastPrinted>2022-01-11T06:11:08Z</cp:lastPrinted>
  <dcterms:created xsi:type="dcterms:W3CDTF">2013-01-15T07:53:33Z</dcterms:created>
  <dcterms:modified xsi:type="dcterms:W3CDTF">2026-01-09T00:46:13Z</dcterms:modified>
</cp:coreProperties>
</file>