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u_\Downloads\"/>
    </mc:Choice>
  </mc:AlternateContent>
  <xr:revisionPtr revIDLastSave="0" documentId="13_ncr:1_{B320A035-1C8A-45D2-BB34-32D8F27AC6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Sheet1!$A$1:$O$181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5" i="1" l="1"/>
  <c r="K163" i="1"/>
  <c r="K158" i="1"/>
  <c r="K147" i="1"/>
  <c r="K120" i="1"/>
  <c r="K127" i="1"/>
  <c r="K131" i="1"/>
  <c r="K114" i="1"/>
  <c r="J103" i="1"/>
  <c r="K96" i="1"/>
  <c r="K74" i="1"/>
  <c r="K73" i="1"/>
  <c r="K110" i="1" l="1"/>
  <c r="K113" i="1" l="1"/>
  <c r="K112" i="1"/>
  <c r="K111" i="1"/>
  <c r="K109" i="1"/>
  <c r="K108" i="1"/>
  <c r="N90" i="1"/>
  <c r="K75" i="1"/>
  <c r="B27" i="1" l="1"/>
  <c r="K170" i="1" l="1"/>
  <c r="O2" i="1"/>
  <c r="O1" i="1"/>
  <c r="K130" i="1" l="1"/>
  <c r="K129" i="1"/>
  <c r="K128" i="1"/>
  <c r="K126" i="1"/>
  <c r="K125" i="1"/>
  <c r="K124" i="1"/>
  <c r="K123" i="1"/>
  <c r="K122" i="1"/>
  <c r="K121" i="1"/>
  <c r="N94" i="1"/>
  <c r="N93" i="1"/>
  <c r="N95" i="1"/>
  <c r="N92" i="1"/>
  <c r="N91" i="1"/>
  <c r="N89" i="1"/>
  <c r="N88" i="1"/>
  <c r="N87" i="1"/>
  <c r="N86" i="1"/>
  <c r="N85" i="1"/>
  <c r="K157" i="1"/>
  <c r="K156" i="1"/>
  <c r="K155" i="1"/>
  <c r="K154" i="1"/>
  <c r="K153" i="1"/>
  <c r="K152" i="1"/>
  <c r="K146" i="1"/>
  <c r="K145" i="1"/>
  <c r="K144" i="1"/>
  <c r="K143" i="1"/>
  <c r="K142" i="1"/>
  <c r="K141" i="1"/>
  <c r="K140" i="1"/>
  <c r="K139" i="1"/>
  <c r="K138" i="1"/>
  <c r="K137" i="1"/>
  <c r="K136" i="1"/>
  <c r="K174" i="1"/>
  <c r="K173" i="1"/>
  <c r="K172" i="1"/>
  <c r="K171" i="1"/>
  <c r="K164" i="1" l="1"/>
  <c r="N18" i="1" s="1"/>
  <c r="B28" i="1"/>
  <c r="B70" i="1" l="1"/>
  <c r="B60" i="1"/>
  <c r="B31" i="1"/>
  <c r="B4" i="1"/>
  <c r="O56" i="1"/>
  <c r="L47" i="1"/>
  <c r="O47" i="1" s="1"/>
  <c r="H43" i="1"/>
  <c r="O43" i="1" s="1"/>
  <c r="H39" i="1"/>
  <c r="O39" i="1" s="1"/>
  <c r="L61" i="1" l="1"/>
  <c r="O61" i="1" s="1"/>
  <c r="O52" i="1"/>
  <c r="H18" i="1" l="1"/>
</calcChain>
</file>

<file path=xl/sharedStrings.xml><?xml version="1.0" encoding="utf-8"?>
<sst xmlns="http://schemas.openxmlformats.org/spreadsheetml/2006/main" count="224" uniqueCount="163">
  <si>
    <t>（每次集會得2分，最高可獲20分。）</t>
  </si>
  <si>
    <t>（1） 集會記錄</t>
  </si>
  <si>
    <t>（2） 行事曆</t>
  </si>
  <si>
    <t>（3） 出席記錄</t>
  </si>
  <si>
    <t>（4） 個人記錄</t>
  </si>
  <si>
    <t>（5） 個人進度記錄</t>
  </si>
  <si>
    <t>集會時間：</t>
    <phoneticPr fontId="1" type="noConversion"/>
  </si>
  <si>
    <t>總　分：</t>
    <phoneticPr fontId="1" type="noConversion"/>
  </si>
  <si>
    <t>日　期：</t>
    <phoneticPr fontId="1" type="noConversion"/>
  </si>
  <si>
    <t>常規團集會</t>
  </si>
  <si>
    <t>年優異旅團獎勵計劃</t>
  </si>
  <si>
    <t>有</t>
  </si>
  <si>
    <t>無</t>
  </si>
  <si>
    <t>#</t>
  </si>
  <si>
    <t>分項得分：</t>
  </si>
  <si>
    <t>人*，女</t>
  </si>
  <si>
    <t>人*</t>
  </si>
  <si>
    <t xml:space="preserve">領袖人數：男 </t>
  </si>
  <si>
    <t xml:space="preserve">全團青少年成員人數：男 </t>
  </si>
  <si>
    <t xml:space="preserve">　持有委任書人數： </t>
  </si>
  <si>
    <t>人*，持有暫許委任書人數</t>
  </si>
  <si>
    <t xml:space="preserve">領袖持有木章人數： </t>
  </si>
  <si>
    <t>2人-3人</t>
  </si>
  <si>
    <t>得　分</t>
  </si>
  <si>
    <t>*請填上適用者</t>
  </si>
  <si>
    <t>社區服務</t>
  </si>
  <si>
    <t>區比賽</t>
  </si>
  <si>
    <t>地域及總會比賽</t>
  </si>
  <si>
    <t xml:space="preserve">訓練 </t>
  </si>
  <si>
    <t>活動</t>
  </si>
  <si>
    <t>學校 / 旅部服務</t>
  </si>
  <si>
    <t>香港童軍總會 ~ 港島地域</t>
  </si>
  <si>
    <t>評審員簽署：</t>
  </si>
  <si>
    <t>姓    名：</t>
  </si>
  <si>
    <t>區總監簽署：</t>
  </si>
  <si>
    <t>職    位：</t>
  </si>
  <si>
    <t>2.  其中一名領袖的性別必須與該團成員相同， 如團內有男及女成員，則必須有男及女領袖。</t>
  </si>
  <si>
    <t>4.  於「青少年成員資訊系統」（ YMIS ）系統註冊</t>
  </si>
  <si>
    <t>（甲）童軍旅團標準</t>
  </si>
  <si>
    <t>1.  成員人數</t>
  </si>
  <si>
    <t>幼童軍人數</t>
  </si>
  <si>
    <t>總人數</t>
  </si>
  <si>
    <t>4人或以上</t>
  </si>
  <si>
    <t>得    分</t>
  </si>
  <si>
    <t>持有委任書／</t>
  </si>
  <si>
    <t>1人</t>
  </si>
  <si>
    <t>2人或以上</t>
  </si>
  <si>
    <t>暫許委任書人數</t>
  </si>
  <si>
    <t>領袖與成員比例</t>
  </si>
  <si>
    <t>比　例</t>
  </si>
  <si>
    <t>1位領袖最多對8名成員</t>
  </si>
  <si>
    <t>領袖持有木章人數</t>
  </si>
  <si>
    <t>[佔14分]</t>
  </si>
  <si>
    <t>進度性獎章名稱</t>
  </si>
  <si>
    <t>（佔全團人數）</t>
  </si>
  <si>
    <t xml:space="preserve"> [分數不設上限]</t>
  </si>
  <si>
    <t>考獲獎章名稱</t>
  </si>
  <si>
    <t>人　數</t>
  </si>
  <si>
    <t>（乙）行政與財務管理</t>
  </si>
  <si>
    <t>期間可供審閱的記錄</t>
  </si>
  <si>
    <t>項　目</t>
  </si>
  <si>
    <t>滿　分</t>
  </si>
  <si>
    <t>總得分</t>
  </si>
  <si>
    <t xml:space="preserve">（丙）訓練與活動 </t>
  </si>
  <si>
    <t>1.  團集會</t>
  </si>
  <si>
    <t>[佔20分]</t>
  </si>
  <si>
    <t>集會次數</t>
  </si>
  <si>
    <t>2.  團自行舉辦之非例行團集會活動／訓練／服務</t>
  </si>
  <si>
    <t>3.1 成員參與區、地域及總會所舉辦的訓練／活動</t>
  </si>
  <si>
    <t>（以參加訓練／活動的次數評分，每項活動 2分，訓練 1分，最高可獲 11分。）</t>
  </si>
  <si>
    <t>[佔11分]</t>
  </si>
  <si>
    <t>4.  團參與旅團、區、地域及總會安排之社區服務</t>
  </si>
  <si>
    <t>[佔6分]</t>
  </si>
  <si>
    <t>（以參加項目的次數評分，每項社區服務2分，學校∕旅部服務 1分，最高可獲 6分。）</t>
  </si>
  <si>
    <t>5.  成員參與全港性支部比賽／選拔賽</t>
  </si>
  <si>
    <t>[佔5分]</t>
  </si>
  <si>
    <t>6.  區、地域及總會比賽之成績</t>
  </si>
  <si>
    <t>[分數不設上限]</t>
  </si>
  <si>
    <t>（榮獲區比賽之冠／亞／季軍或優異獎得 2分；地域及總會比賽之冠／亞／季軍或優異獎得 3分。）</t>
  </si>
  <si>
    <t>日  期*</t>
  </si>
  <si>
    <t>活動名稱*</t>
  </si>
  <si>
    <t>參加人數*</t>
  </si>
  <si>
    <t>次數*</t>
  </si>
  <si>
    <t>日   期*</t>
  </si>
  <si>
    <t>日　期*</t>
  </si>
  <si>
    <t>比賽項目*</t>
  </si>
  <si>
    <t>成　績*</t>
  </si>
  <si>
    <t>類　別#</t>
  </si>
  <si>
    <t>人　次*</t>
  </si>
  <si>
    <t>「有」/「無」#</t>
  </si>
  <si>
    <t xml:space="preserve">（如不敷填寫，請「附加資料」。）「附加資料」 </t>
  </si>
  <si>
    <t>#請從清單中選取</t>
  </si>
  <si>
    <t>附加資料列表：</t>
  </si>
  <si>
    <t>(「有」/「無」)</t>
  </si>
  <si>
    <t>[佔22分]</t>
  </si>
  <si>
    <t>維多利亞城區</t>
  </si>
  <si>
    <t>港島西區</t>
  </si>
  <si>
    <t>港島南區</t>
  </si>
  <si>
    <t>港島北區</t>
  </si>
  <si>
    <t>灣仔區</t>
  </si>
  <si>
    <t>筲箕灣區</t>
  </si>
  <si>
    <t>柴灣區</t>
  </si>
  <si>
    <t>區   　別#：</t>
  </si>
  <si>
    <t>旅長</t>
  </si>
  <si>
    <t>副旅長</t>
  </si>
  <si>
    <t>教練員</t>
  </si>
  <si>
    <t xml:space="preserve">旅負責領袖 (如沒有旅長) </t>
  </si>
  <si>
    <t>童軍職位#：</t>
  </si>
  <si>
    <t>旅       號*：</t>
  </si>
  <si>
    <t>集會地點*：</t>
  </si>
  <si>
    <t>聯絡電話*：</t>
  </si>
  <si>
    <t>負責領袖姓名*：</t>
  </si>
  <si>
    <t>深 資 童 軍 團 評 分 表</t>
  </si>
  <si>
    <t xml:space="preserve">1.  最少有6名團員 </t>
  </si>
  <si>
    <t>6人</t>
  </si>
  <si>
    <t>7人-9人</t>
  </si>
  <si>
    <t>10人-12人</t>
  </si>
  <si>
    <t>13人-15人</t>
  </si>
  <si>
    <t>16人或以上</t>
  </si>
  <si>
    <t>深資童軍獎章段章</t>
  </si>
  <si>
    <t>榮譽童軍獎章金帶</t>
  </si>
  <si>
    <t>深資童軍獎章</t>
  </si>
  <si>
    <t>榮譽童軍獎章</t>
  </si>
  <si>
    <t>（每一位成員考獲深資童軍獎章得1分，榮譽童軍獎章得3分，不設分數上限。）</t>
  </si>
  <si>
    <t xml:space="preserve"> [共13分]</t>
  </si>
  <si>
    <t>[佔13分]</t>
  </si>
  <si>
    <t>（6） 深資童軍執行委員會會議記錄</t>
  </si>
  <si>
    <t>（7） 領袖會議記錄</t>
  </si>
  <si>
    <t>（8） 物資記錄</t>
  </si>
  <si>
    <t>（9） 收支記錄</t>
  </si>
  <si>
    <t>（10） 定時更新YMIS</t>
  </si>
  <si>
    <t>（11） 銷售童軍獎券（有銷售童軍獎券才可獲1分）</t>
  </si>
  <si>
    <t>(全年最少舉行一次會員大會（6分）；其他每舉辦一項得 2分，最高可獲10分，共 16分。)</t>
  </si>
  <si>
    <t>[佔16分]</t>
  </si>
  <si>
    <t>會員大會</t>
  </si>
  <si>
    <t>其他</t>
  </si>
  <si>
    <t>3.2 領袖參與區、地域及總會所舉辦的訓練／活動</t>
  </si>
  <si>
    <t>訓練</t>
  </si>
  <si>
    <t>海童軍錦標賽</t>
  </si>
  <si>
    <t>全港深資童軍錦標賽</t>
  </si>
  <si>
    <t>（每項活動佔 5分，只可選擇一項）</t>
  </si>
  <si>
    <t>活動名稱#</t>
  </si>
  <si>
    <t>考獲段章∕金帶人次</t>
  </si>
  <si>
    <t>深資童軍團長</t>
  </si>
  <si>
    <t>深資童軍副團長</t>
  </si>
  <si>
    <t>深資海童軍團長</t>
  </si>
  <si>
    <t>深資海童軍副團長</t>
  </si>
  <si>
    <t>深資空童軍團長</t>
  </si>
  <si>
    <t>深資空童軍副團長</t>
  </si>
  <si>
    <t>旅團資料</t>
  </si>
  <si>
    <t>*</t>
  </si>
  <si>
    <t>團</t>
  </si>
  <si>
    <t>電郵地址（必須填寫）：</t>
  </si>
  <si>
    <t>深資空童軍</t>
  </si>
  <si>
    <t>深資童軍</t>
  </si>
  <si>
    <t>深資海童軍</t>
  </si>
  <si>
    <t>A</t>
  </si>
  <si>
    <t>海童軍旅</t>
  </si>
  <si>
    <t>旅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</si>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</sst>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年&quot;m&quot;月&quot;d&quot;日&quot;;@"/>
    <numFmt numFmtId="165" formatCode="dd\-mmm\-yyyy"/>
    <numFmt numFmtId="166" formatCode="\港\島\第\ 0;"/>
  </numFmts>
  <fonts count="18">
    <font>
      <sz val="12"/>
      <color theme="1"/>
      <name val="Calibri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20"/>
      <name val="新細明體"/>
      <family val="1"/>
      <charset val="136"/>
    </font>
    <font>
      <b/>
      <sz val="16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i/>
      <sz val="16"/>
      <name val="新細明體"/>
      <family val="1"/>
      <charset val="136"/>
    </font>
    <font>
      <i/>
      <sz val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24"/>
      <name val="新細明體"/>
      <family val="1"/>
      <charset val="136"/>
    </font>
    <font>
      <i/>
      <sz val="14"/>
      <name val="新細明體"/>
      <family val="1"/>
      <charset val="136"/>
    </font>
    <font>
      <sz val="10"/>
      <name val="新細明體"/>
      <family val="1"/>
      <charset val="136"/>
    </font>
    <font>
      <sz val="12"/>
      <color theme="0"/>
      <name val="新細明體"/>
      <family val="1"/>
      <charset val="136"/>
    </font>
    <font>
      <sz val="14"/>
      <color rgb="FFFFFFCC"/>
      <name val="新細明體"/>
      <family val="1"/>
      <charset val="136"/>
    </font>
    <font>
      <b/>
      <sz val="14"/>
      <color theme="0"/>
      <name val="新細明體"/>
      <family val="1"/>
      <charset val="136"/>
    </font>
    <font>
      <b/>
      <sz val="14"/>
      <color rgb="FF0000FF"/>
      <name val="新細明體"/>
      <family val="1"/>
      <charset val="136"/>
    </font>
    <font>
      <b/>
      <sz val="13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0" fontId="5" fillId="0" borderId="11" xfId="0" applyFont="1" applyBorder="1">
      <alignment vertical="center"/>
    </xf>
    <xf numFmtId="0" fontId="14" fillId="0" borderId="11" xfId="0" applyFont="1" applyBorder="1">
      <alignment vertical="center"/>
    </xf>
    <xf numFmtId="0" fontId="5" fillId="2" borderId="11" xfId="0" applyFont="1" applyFill="1" applyBorder="1">
      <alignment vertical="center"/>
    </xf>
    <xf numFmtId="0" fontId="6" fillId="0" borderId="0" xfId="0" applyFont="1">
      <alignment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2" fontId="13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5" fontId="2" fillId="0" borderId="0" xfId="0" applyNumberFormat="1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6" fontId="5" fillId="2" borderId="9" xfId="0" applyNumberFormat="1" applyFont="1" applyFill="1" applyBorder="1" applyAlignment="1">
      <alignment horizontal="right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8" xfId="0" applyFont="1" applyFill="1" applyBorder="1" applyAlignment="1">
      <alignment horizontal="center" vertical="center" shrinkToFit="1"/>
    </xf>
    <xf numFmtId="15" fontId="17" fillId="2" borderId="3" xfId="0" applyNumberFormat="1" applyFont="1" applyFill="1" applyBorder="1" applyAlignment="1">
      <alignment horizontal="center" vertical="center" shrinkToFit="1"/>
    </xf>
    <xf numFmtId="15" fontId="17" fillId="2" borderId="4" xfId="0" applyNumberFormat="1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7" fillId="2" borderId="8" xfId="0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9" fontId="5" fillId="0" borderId="16" xfId="0" applyNumberFormat="1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9" fontId="5" fillId="0" borderId="15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9" fontId="5" fillId="0" borderId="14" xfId="0" applyNumberFormat="1" applyFont="1" applyBorder="1" applyAlignment="1">
      <alignment horizontal="center" vertical="center" wrapText="1"/>
    </xf>
    <xf numFmtId="9" fontId="5" fillId="0" borderId="9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36"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color theme="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color theme="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color theme="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color theme="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  <border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81"/>
  <sheetViews>
    <sheetView tabSelected="1" view="pageBreakPreview" zoomScaleNormal="100" zoomScaleSheetLayoutView="100" workbookViewId="0">
      <selection activeCell="B158" sqref="B158:I158"/>
    </sheetView>
  </sheetViews>
  <sheetFormatPr defaultColWidth="11" defaultRowHeight="16.5"/>
  <cols>
    <col min="1" max="1" width="2.375" style="13" customWidth="1"/>
    <col min="2" max="2" width="21.625" style="13" customWidth="1"/>
    <col min="3" max="4" width="7.5" style="13" customWidth="1"/>
    <col min="5" max="5" width="13.5" style="13" customWidth="1"/>
    <col min="6" max="6" width="7.5" style="13" customWidth="1"/>
    <col min="7" max="7" width="9" style="13" customWidth="1"/>
    <col min="8" max="9" width="6.75" style="13" customWidth="1"/>
    <col min="10" max="10" width="15.125" style="13" customWidth="1"/>
    <col min="11" max="11" width="9.125" style="13" customWidth="1"/>
    <col min="12" max="12" width="11.375" style="13" customWidth="1"/>
    <col min="13" max="13" width="2.25" style="13" customWidth="1"/>
    <col min="14" max="14" width="23.5" style="13" hidden="1" customWidth="1"/>
    <col min="15" max="15" width="11.25" style="13" hidden="1" customWidth="1"/>
    <col min="16" max="16384" width="11" style="13"/>
  </cols>
  <sheetData>
    <row r="1" spans="2:15" ht="32.25">
      <c r="B1" s="137" t="s">
        <v>31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N1" s="13" t="s">
        <v>96</v>
      </c>
      <c r="O1" s="20">
        <f>DATE(B2-1,1,1)</f>
        <v>45658</v>
      </c>
    </row>
    <row r="2" spans="2:15" ht="32.25">
      <c r="B2" s="81">
        <v>2026</v>
      </c>
      <c r="C2" s="81"/>
      <c r="D2" s="81"/>
      <c r="E2" s="139" t="s">
        <v>10</v>
      </c>
      <c r="F2" s="139"/>
      <c r="G2" s="139"/>
      <c r="H2" s="139"/>
      <c r="I2" s="139"/>
      <c r="J2" s="139"/>
      <c r="K2" s="139"/>
      <c r="L2" s="139"/>
      <c r="N2" s="13" t="s">
        <v>95</v>
      </c>
      <c r="O2" s="20">
        <f>DATE(B2-1,12,31)</f>
        <v>46022</v>
      </c>
    </row>
    <row r="3" spans="2:15" ht="12" customHeight="1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N3" s="13" t="s">
        <v>97</v>
      </c>
    </row>
    <row r="4" spans="2:15" ht="19.5" customHeight="1">
      <c r="B4" s="138" t="str">
        <f>CONCATENATE("（評選期：",B2-1," 年 1 月 1 日至 ",B2-1," 年 12 月 31 日）")</f>
        <v>（評選期：2025 年 1 月 1 日至 2025 年 12 月 31 日）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N4" s="13" t="s">
        <v>99</v>
      </c>
      <c r="O4" s="13" t="s">
        <v>154</v>
      </c>
    </row>
    <row r="5" spans="2:15" ht="15.75" customHeight="1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N5" s="13" t="s">
        <v>98</v>
      </c>
      <c r="O5" s="13" t="s">
        <v>155</v>
      </c>
    </row>
    <row r="6" spans="2:15" ht="27.75" customHeight="1">
      <c r="B6" s="82" t="s">
        <v>112</v>
      </c>
      <c r="C6" s="82"/>
      <c r="D6" s="82"/>
      <c r="E6" s="82"/>
      <c r="F6" s="82"/>
      <c r="G6" s="82"/>
      <c r="H6" s="82"/>
      <c r="I6" s="82"/>
      <c r="J6" s="82"/>
      <c r="K6" s="82"/>
      <c r="L6" s="82"/>
      <c r="N6" s="13" t="s">
        <v>100</v>
      </c>
      <c r="O6" s="13" t="s">
        <v>153</v>
      </c>
    </row>
    <row r="7" spans="2:15" ht="12.75" customHeight="1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N7" s="13" t="s">
        <v>101</v>
      </c>
    </row>
    <row r="8" spans="2:15" ht="21.75" thickBot="1">
      <c r="B8" s="91" t="s">
        <v>149</v>
      </c>
      <c r="C8" s="91"/>
      <c r="D8" s="91"/>
      <c r="E8" s="91"/>
      <c r="F8" s="91"/>
      <c r="G8" s="91"/>
      <c r="H8" s="91"/>
      <c r="I8" s="91"/>
      <c r="J8" s="91"/>
      <c r="K8" s="91"/>
      <c r="L8" s="91"/>
      <c r="O8" s="13" t="s">
        <v>103</v>
      </c>
    </row>
    <row r="9" spans="2:15" ht="19.5" customHeight="1">
      <c r="B9" s="14" t="s">
        <v>108</v>
      </c>
      <c r="C9" s="34" t="s">
        <v>13</v>
      </c>
      <c r="D9" s="34"/>
      <c r="E9" s="23" t="s">
        <v>13</v>
      </c>
      <c r="F9" s="50" t="s">
        <v>150</v>
      </c>
      <c r="G9" s="53"/>
      <c r="H9" s="49" t="s">
        <v>102</v>
      </c>
      <c r="I9" s="50"/>
      <c r="J9" s="34"/>
      <c r="K9" s="34"/>
      <c r="L9" s="52"/>
      <c r="N9" s="13" t="s">
        <v>158</v>
      </c>
      <c r="O9" s="13" t="s">
        <v>104</v>
      </c>
    </row>
    <row r="10" spans="2:15" ht="24.95" customHeight="1" thickBot="1">
      <c r="B10" s="25"/>
      <c r="C10" s="35"/>
      <c r="D10" s="35"/>
      <c r="E10" s="24"/>
      <c r="F10" s="24"/>
      <c r="G10" s="18" t="s">
        <v>151</v>
      </c>
      <c r="H10" s="42"/>
      <c r="I10" s="35"/>
      <c r="J10" s="35"/>
      <c r="K10" s="35"/>
      <c r="L10" s="51"/>
      <c r="N10" s="13" t="s">
        <v>157</v>
      </c>
      <c r="O10" s="13" t="s">
        <v>143</v>
      </c>
    </row>
    <row r="11" spans="2:15" ht="19.5" customHeight="1">
      <c r="B11" s="14" t="s">
        <v>109</v>
      </c>
      <c r="C11" s="34"/>
      <c r="D11" s="34"/>
      <c r="E11" s="34"/>
      <c r="F11" s="34"/>
      <c r="G11" s="34"/>
      <c r="H11" s="49" t="s">
        <v>6</v>
      </c>
      <c r="I11" s="50"/>
      <c r="J11" s="34"/>
      <c r="K11" s="34"/>
      <c r="L11" s="52"/>
      <c r="O11" s="13" t="s">
        <v>144</v>
      </c>
    </row>
    <row r="12" spans="2:15" ht="24.95" customHeight="1" thickBot="1">
      <c r="B12" s="42"/>
      <c r="C12" s="35"/>
      <c r="D12" s="35"/>
      <c r="E12" s="35"/>
      <c r="F12" s="35"/>
      <c r="G12" s="35"/>
      <c r="H12" s="42"/>
      <c r="I12" s="35"/>
      <c r="J12" s="35"/>
      <c r="K12" s="35"/>
      <c r="L12" s="51"/>
      <c r="N12" s="13" t="s">
        <v>156</v>
      </c>
      <c r="O12" s="13" t="s">
        <v>147</v>
      </c>
    </row>
    <row r="13" spans="2:15" ht="19.5" customHeight="1">
      <c r="B13" s="14" t="s">
        <v>111</v>
      </c>
      <c r="C13" s="34"/>
      <c r="D13" s="34"/>
      <c r="E13" s="34"/>
      <c r="F13" s="34"/>
      <c r="G13" s="34"/>
      <c r="H13" s="49" t="s">
        <v>107</v>
      </c>
      <c r="I13" s="50"/>
      <c r="J13" s="34"/>
      <c r="K13" s="34"/>
      <c r="L13" s="52"/>
      <c r="N13" s="13" t="s">
        <v>159</v>
      </c>
      <c r="O13" s="13" t="s">
        <v>148</v>
      </c>
    </row>
    <row r="14" spans="2:15" ht="24.95" customHeight="1" thickBot="1">
      <c r="B14" s="42"/>
      <c r="C14" s="35"/>
      <c r="D14" s="35"/>
      <c r="E14" s="35"/>
      <c r="F14" s="35"/>
      <c r="G14" s="35"/>
      <c r="H14" s="42"/>
      <c r="I14" s="35"/>
      <c r="J14" s="35"/>
      <c r="K14" s="35"/>
      <c r="L14" s="51"/>
      <c r="N14" s="13" t="s">
        <v>160</v>
      </c>
      <c r="O14" s="13" t="s">
        <v>145</v>
      </c>
    </row>
    <row r="15" spans="2:15" ht="19.5" customHeight="1">
      <c r="B15" s="14" t="s">
        <v>110</v>
      </c>
      <c r="C15" s="34"/>
      <c r="D15" s="34"/>
      <c r="E15" s="34"/>
      <c r="F15" s="34"/>
      <c r="G15" s="34"/>
      <c r="H15" s="49" t="s">
        <v>152</v>
      </c>
      <c r="I15" s="50"/>
      <c r="J15" s="50"/>
      <c r="K15" s="50"/>
      <c r="L15" s="53"/>
      <c r="N15" s="13" t="s">
        <v>161</v>
      </c>
      <c r="O15" s="13" t="s">
        <v>146</v>
      </c>
    </row>
    <row r="16" spans="2:15" ht="24.95" customHeight="1" thickBot="1">
      <c r="B16" s="42"/>
      <c r="C16" s="35"/>
      <c r="D16" s="35"/>
      <c r="E16" s="35"/>
      <c r="F16" s="35"/>
      <c r="G16" s="35"/>
      <c r="H16" s="42"/>
      <c r="I16" s="35"/>
      <c r="J16" s="35"/>
      <c r="K16" s="35"/>
      <c r="L16" s="51"/>
      <c r="N16" s="13" t="s">
        <v>162</v>
      </c>
      <c r="O16" s="13" t="s">
        <v>105</v>
      </c>
    </row>
    <row r="17" spans="2:15" ht="17.25" thickBot="1"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O17" s="13" t="s">
        <v>106</v>
      </c>
    </row>
    <row r="18" spans="2:15" ht="17.25" customHeight="1">
      <c r="B18" s="49" t="s">
        <v>32</v>
      </c>
      <c r="C18" s="50"/>
      <c r="D18" s="50"/>
      <c r="E18" s="53"/>
      <c r="F18" s="140" t="s">
        <v>7</v>
      </c>
      <c r="G18" s="141"/>
      <c r="H18" s="145">
        <f>IF(B28=FALSE,N18&amp;"
(未達最低標準者或未能獲評選)",N18)</f>
        <v>0</v>
      </c>
      <c r="I18" s="145"/>
      <c r="J18" s="145"/>
      <c r="K18" s="145"/>
      <c r="L18" s="146"/>
      <c r="N18" s="13">
        <f>O39+O43+O47+O52+O56+O61+K74+K96+J103+K114+K131+K147+K158+K164+K175</f>
        <v>0</v>
      </c>
    </row>
    <row r="19" spans="2:15" ht="16.5" customHeight="1">
      <c r="B19" s="102"/>
      <c r="C19" s="103"/>
      <c r="D19" s="103"/>
      <c r="E19" s="104"/>
      <c r="F19" s="142"/>
      <c r="G19" s="44"/>
      <c r="H19" s="147"/>
      <c r="I19" s="147"/>
      <c r="J19" s="147"/>
      <c r="K19" s="147"/>
      <c r="L19" s="148"/>
    </row>
    <row r="20" spans="2:15" ht="17.25" customHeight="1" thickBot="1">
      <c r="B20" s="92"/>
      <c r="C20" s="101"/>
      <c r="D20" s="101"/>
      <c r="E20" s="105"/>
      <c r="F20" s="143"/>
      <c r="G20" s="144"/>
      <c r="H20" s="149"/>
      <c r="I20" s="149"/>
      <c r="J20" s="149"/>
      <c r="K20" s="149"/>
      <c r="L20" s="150"/>
    </row>
    <row r="21" spans="2:15" ht="20.25" customHeight="1">
      <c r="B21" s="49" t="s">
        <v>33</v>
      </c>
      <c r="C21" s="93"/>
      <c r="D21" s="93"/>
      <c r="E21" s="94"/>
      <c r="F21" s="49" t="s">
        <v>34</v>
      </c>
      <c r="G21" s="50"/>
      <c r="H21" s="50"/>
      <c r="I21" s="50"/>
      <c r="J21" s="50"/>
      <c r="K21" s="50"/>
      <c r="L21" s="53"/>
    </row>
    <row r="22" spans="2:15" ht="18.75" customHeight="1" thickBot="1">
      <c r="B22" s="92"/>
      <c r="C22" s="35"/>
      <c r="D22" s="35"/>
      <c r="E22" s="51"/>
      <c r="F22" s="102"/>
      <c r="G22" s="103"/>
      <c r="H22" s="103"/>
      <c r="I22" s="103"/>
      <c r="J22" s="103"/>
      <c r="K22" s="103"/>
      <c r="L22" s="104"/>
    </row>
    <row r="23" spans="2:15" ht="32.1" customHeight="1" thickBot="1">
      <c r="B23" s="15" t="s">
        <v>35</v>
      </c>
      <c r="C23" s="95"/>
      <c r="D23" s="95"/>
      <c r="E23" s="96"/>
      <c r="F23" s="92"/>
      <c r="G23" s="101"/>
      <c r="H23" s="101"/>
      <c r="I23" s="101"/>
      <c r="J23" s="101"/>
      <c r="K23" s="101"/>
      <c r="L23" s="105"/>
    </row>
    <row r="24" spans="2:15" ht="21.75" customHeight="1">
      <c r="B24" s="14" t="s">
        <v>8</v>
      </c>
      <c r="C24" s="97"/>
      <c r="D24" s="97"/>
      <c r="E24" s="98"/>
      <c r="F24" s="49" t="s">
        <v>8</v>
      </c>
      <c r="G24" s="50"/>
      <c r="H24" s="97"/>
      <c r="I24" s="97"/>
      <c r="J24" s="97"/>
      <c r="K24" s="97"/>
      <c r="L24" s="98"/>
    </row>
    <row r="25" spans="2:15" ht="17.25" customHeight="1" thickBot="1">
      <c r="B25" s="16"/>
      <c r="C25" s="99"/>
      <c r="D25" s="99"/>
      <c r="E25" s="100"/>
      <c r="F25" s="92"/>
      <c r="G25" s="101"/>
      <c r="H25" s="99"/>
      <c r="I25" s="99"/>
      <c r="J25" s="99"/>
      <c r="K25" s="99"/>
      <c r="L25" s="100"/>
    </row>
    <row r="26" spans="2:15" ht="17.25" thickBot="1"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2:15" ht="21" customHeight="1" thickTop="1">
      <c r="B27" s="85" t="str">
        <f>CONCATENATE("下列各項為深資童軍團獲評選為 ",B2," 年優異旅團的最低標準：")</f>
        <v>下列各項為深資童軍團獲評選為 2026 年優異旅團的最低標準：</v>
      </c>
      <c r="C27" s="86"/>
      <c r="D27" s="86"/>
      <c r="E27" s="86"/>
      <c r="F27" s="86"/>
      <c r="G27" s="86"/>
      <c r="H27" s="86"/>
      <c r="I27" s="86"/>
      <c r="J27" s="86"/>
      <c r="K27" s="86"/>
      <c r="L27" s="87"/>
    </row>
    <row r="28" spans="2:15" ht="19.5" customHeight="1">
      <c r="B28" s="88" t="b">
        <f>IF(COUNTIF(K29:L32, N30)&gt;0, FALSE, TRUE)</f>
        <v>1</v>
      </c>
      <c r="C28" s="89"/>
      <c r="D28" s="89"/>
      <c r="E28" s="89"/>
      <c r="F28" s="89"/>
      <c r="G28" s="89"/>
      <c r="H28" s="89"/>
      <c r="I28" s="89"/>
      <c r="J28" s="89"/>
      <c r="K28" s="89"/>
      <c r="L28" s="90"/>
    </row>
    <row r="29" spans="2:15" ht="27.75" customHeight="1">
      <c r="B29" s="43" t="s">
        <v>113</v>
      </c>
      <c r="C29" s="44"/>
      <c r="D29" s="44"/>
      <c r="E29" s="44"/>
      <c r="F29" s="44"/>
      <c r="G29" s="44"/>
      <c r="H29" s="44"/>
      <c r="I29" s="44"/>
      <c r="J29" s="2" t="s">
        <v>13</v>
      </c>
      <c r="K29" s="37"/>
      <c r="L29" s="38"/>
      <c r="N29" s="13" t="s">
        <v>11</v>
      </c>
    </row>
    <row r="30" spans="2:15" ht="39.950000000000003" customHeight="1">
      <c r="B30" s="43" t="s">
        <v>36</v>
      </c>
      <c r="C30" s="44"/>
      <c r="D30" s="44"/>
      <c r="E30" s="44"/>
      <c r="F30" s="44"/>
      <c r="G30" s="44"/>
      <c r="H30" s="44"/>
      <c r="I30" s="44"/>
      <c r="J30" s="2" t="s">
        <v>13</v>
      </c>
      <c r="K30" s="37"/>
      <c r="L30" s="38"/>
      <c r="N30" s="13" t="s">
        <v>12</v>
      </c>
    </row>
    <row r="31" spans="2:15" ht="27" customHeight="1">
      <c r="B31" s="43" t="str">
        <f>CONCATENATE("3.  呈交 ",B2-1,"／",B2," 年度財政報告")</f>
        <v>3.  呈交 2025／2026 年度財政報告</v>
      </c>
      <c r="C31" s="44"/>
      <c r="D31" s="44"/>
      <c r="E31" s="44"/>
      <c r="F31" s="44"/>
      <c r="G31" s="44"/>
      <c r="H31" s="44"/>
      <c r="I31" s="44"/>
      <c r="J31" s="2" t="s">
        <v>13</v>
      </c>
      <c r="K31" s="37"/>
      <c r="L31" s="38"/>
    </row>
    <row r="32" spans="2:15" ht="27" customHeight="1" thickBot="1">
      <c r="B32" s="45" t="s">
        <v>37</v>
      </c>
      <c r="C32" s="46"/>
      <c r="D32" s="46"/>
      <c r="E32" s="46"/>
      <c r="F32" s="46"/>
      <c r="G32" s="46"/>
      <c r="H32" s="46"/>
      <c r="I32" s="46"/>
      <c r="J32" s="3" t="s">
        <v>13</v>
      </c>
      <c r="K32" s="39"/>
      <c r="L32" s="40"/>
    </row>
    <row r="33" spans="2:15" ht="17.25" thickTop="1">
      <c r="B33" s="11" t="s">
        <v>91</v>
      </c>
      <c r="C33" s="41" t="s">
        <v>24</v>
      </c>
      <c r="D33" s="41"/>
      <c r="E33" s="41"/>
      <c r="F33" s="41"/>
      <c r="G33" s="41"/>
      <c r="H33" s="41"/>
      <c r="I33" s="41"/>
      <c r="J33" s="41"/>
      <c r="K33" s="41"/>
      <c r="L33" s="41"/>
    </row>
    <row r="34" spans="2:15" ht="17.25" thickBo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</row>
    <row r="35" spans="2:15" ht="30" customHeight="1" thickBot="1">
      <c r="B35" s="132" t="s">
        <v>38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4"/>
    </row>
    <row r="36" spans="2:15"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</row>
    <row r="37" spans="2:15" ht="19.5">
      <c r="B37" s="66" t="s">
        <v>39</v>
      </c>
      <c r="C37" s="66"/>
      <c r="D37" s="66"/>
      <c r="E37" s="66"/>
      <c r="F37" s="66"/>
      <c r="G37" s="66"/>
      <c r="H37" s="66"/>
      <c r="I37" s="66"/>
      <c r="J37" s="66"/>
      <c r="K37" s="65" t="s">
        <v>94</v>
      </c>
      <c r="L37" s="65"/>
    </row>
    <row r="38" spans="2:15" ht="19.5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</row>
    <row r="39" spans="2:15" ht="20.25" thickBot="1">
      <c r="B39" s="80" t="s">
        <v>18</v>
      </c>
      <c r="C39" s="80"/>
      <c r="D39" s="26"/>
      <c r="E39" s="4" t="s">
        <v>15</v>
      </c>
      <c r="F39" s="26"/>
      <c r="G39" s="4" t="s">
        <v>16</v>
      </c>
      <c r="H39" s="106">
        <f>D39+F39</f>
        <v>0</v>
      </c>
      <c r="I39" s="106"/>
      <c r="J39" s="106"/>
      <c r="K39" s="106"/>
      <c r="L39" s="106"/>
      <c r="N39" s="6" t="s">
        <v>14</v>
      </c>
      <c r="O39" s="6">
        <f>IF(H39&lt;6,0,IF(H39&gt;=7,IF(H39&gt;=10,IF(H39&gt;=13,IF(H39&gt;=16,13,10),8),6),4))</f>
        <v>0</v>
      </c>
    </row>
    <row r="40" spans="2:15" ht="33.75" customHeight="1" thickBot="1">
      <c r="B40" s="67" t="s">
        <v>40</v>
      </c>
      <c r="C40" s="69"/>
      <c r="D40" s="47" t="s">
        <v>114</v>
      </c>
      <c r="E40" s="58"/>
      <c r="F40" s="47" t="s">
        <v>115</v>
      </c>
      <c r="G40" s="58"/>
      <c r="H40" s="47" t="s">
        <v>116</v>
      </c>
      <c r="I40" s="48"/>
      <c r="J40" s="21" t="s">
        <v>117</v>
      </c>
      <c r="K40" s="48" t="s">
        <v>118</v>
      </c>
      <c r="L40" s="58"/>
    </row>
    <row r="41" spans="2:15" ht="20.25" thickBot="1">
      <c r="B41" s="67" t="s">
        <v>23</v>
      </c>
      <c r="C41" s="69"/>
      <c r="D41" s="47">
        <v>4</v>
      </c>
      <c r="E41" s="58"/>
      <c r="F41" s="55">
        <v>6</v>
      </c>
      <c r="G41" s="57"/>
      <c r="H41" s="47">
        <v>8</v>
      </c>
      <c r="I41" s="48"/>
      <c r="J41" s="22">
        <v>10</v>
      </c>
      <c r="K41" s="47">
        <v>13</v>
      </c>
      <c r="L41" s="58"/>
    </row>
    <row r="42" spans="2:15"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</row>
    <row r="43" spans="2:15" ht="20.25" thickBot="1">
      <c r="B43" s="80" t="s">
        <v>17</v>
      </c>
      <c r="C43" s="80"/>
      <c r="D43" s="26"/>
      <c r="E43" s="4" t="s">
        <v>15</v>
      </c>
      <c r="F43" s="26"/>
      <c r="G43" s="4" t="s">
        <v>16</v>
      </c>
      <c r="H43" s="106">
        <f>D43+F43</f>
        <v>0</v>
      </c>
      <c r="I43" s="106"/>
      <c r="J43" s="106"/>
      <c r="K43" s="106"/>
      <c r="L43" s="106"/>
      <c r="N43" s="6" t="s">
        <v>14</v>
      </c>
      <c r="O43" s="6">
        <f>IF(H43&lt;2,0,IF(H43&gt;=2,IF(H43&gt;=4,3,2)))</f>
        <v>0</v>
      </c>
    </row>
    <row r="44" spans="2:15" ht="24.75" customHeight="1" thickBot="1">
      <c r="B44" s="67" t="s">
        <v>41</v>
      </c>
      <c r="C44" s="69"/>
      <c r="D44" s="47" t="s">
        <v>22</v>
      </c>
      <c r="E44" s="48"/>
      <c r="F44" s="48"/>
      <c r="G44" s="58"/>
      <c r="H44" s="47" t="s">
        <v>42</v>
      </c>
      <c r="I44" s="48"/>
      <c r="J44" s="48"/>
      <c r="K44" s="48"/>
      <c r="L44" s="58"/>
    </row>
    <row r="45" spans="2:15" ht="20.25" thickBot="1">
      <c r="B45" s="67" t="s">
        <v>43</v>
      </c>
      <c r="C45" s="69"/>
      <c r="D45" s="47">
        <v>2</v>
      </c>
      <c r="E45" s="48"/>
      <c r="F45" s="48"/>
      <c r="G45" s="58"/>
      <c r="H45" s="47">
        <v>3</v>
      </c>
      <c r="I45" s="48"/>
      <c r="J45" s="48"/>
      <c r="K45" s="48"/>
      <c r="L45" s="58"/>
    </row>
    <row r="46" spans="2:15" ht="19.5"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</row>
    <row r="47" spans="2:15" ht="20.25" thickBot="1">
      <c r="B47" s="80" t="s">
        <v>19</v>
      </c>
      <c r="C47" s="80"/>
      <c r="D47" s="26"/>
      <c r="E47" s="36" t="s">
        <v>20</v>
      </c>
      <c r="F47" s="36"/>
      <c r="G47" s="36"/>
      <c r="H47" s="36"/>
      <c r="I47" s="36"/>
      <c r="J47" s="26"/>
      <c r="K47" s="4" t="s">
        <v>16</v>
      </c>
      <c r="L47" s="5">
        <f>D47+J47</f>
        <v>0</v>
      </c>
      <c r="N47" s="6" t="s">
        <v>14</v>
      </c>
      <c r="O47" s="6">
        <f>IF(L47&lt;1,0,IF(L47&gt;1,IF(L47&gt;=2,2,),1))</f>
        <v>0</v>
      </c>
    </row>
    <row r="48" spans="2:15" ht="19.5" customHeight="1">
      <c r="B48" s="73" t="s">
        <v>44</v>
      </c>
      <c r="C48" s="74"/>
      <c r="D48" s="54" t="s">
        <v>45</v>
      </c>
      <c r="E48" s="34"/>
      <c r="F48" s="34"/>
      <c r="G48" s="52"/>
      <c r="H48" s="54" t="s">
        <v>46</v>
      </c>
      <c r="I48" s="34"/>
      <c r="J48" s="34"/>
      <c r="K48" s="34"/>
      <c r="L48" s="52"/>
    </row>
    <row r="49" spans="2:15" ht="20.25" thickBot="1">
      <c r="B49" s="117" t="s">
        <v>47</v>
      </c>
      <c r="C49" s="119"/>
      <c r="D49" s="55"/>
      <c r="E49" s="56"/>
      <c r="F49" s="56"/>
      <c r="G49" s="57"/>
      <c r="H49" s="55"/>
      <c r="I49" s="56"/>
      <c r="J49" s="56"/>
      <c r="K49" s="56"/>
      <c r="L49" s="57"/>
    </row>
    <row r="50" spans="2:15" ht="20.25" thickBot="1">
      <c r="B50" s="67" t="s">
        <v>23</v>
      </c>
      <c r="C50" s="69"/>
      <c r="D50" s="47">
        <v>1</v>
      </c>
      <c r="E50" s="48"/>
      <c r="F50" s="48"/>
      <c r="G50" s="58"/>
      <c r="H50" s="47">
        <v>2</v>
      </c>
      <c r="I50" s="48"/>
      <c r="J50" s="48"/>
      <c r="K50" s="48"/>
      <c r="L50" s="58"/>
    </row>
    <row r="51" spans="2:15" ht="19.5"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</row>
    <row r="52" spans="2:15" ht="20.25" thickBot="1">
      <c r="B52" s="75" t="s">
        <v>48</v>
      </c>
      <c r="C52" s="75"/>
      <c r="D52" s="75"/>
      <c r="E52" s="75"/>
      <c r="F52" s="75"/>
      <c r="G52" s="75"/>
      <c r="H52" s="75"/>
      <c r="I52" s="75"/>
      <c r="J52" s="75"/>
      <c r="K52" s="75"/>
      <c r="L52" s="75"/>
      <c r="N52" s="6" t="s">
        <v>14</v>
      </c>
      <c r="O52" s="6">
        <f>IFERROR(IF(H39/H43&lt;=8,2,0),0)</f>
        <v>0</v>
      </c>
    </row>
    <row r="53" spans="2:15" ht="21" customHeight="1" thickBot="1">
      <c r="B53" s="67" t="s">
        <v>49</v>
      </c>
      <c r="C53" s="69"/>
      <c r="D53" s="47" t="s">
        <v>50</v>
      </c>
      <c r="E53" s="48"/>
      <c r="F53" s="48"/>
      <c r="G53" s="48"/>
      <c r="H53" s="48"/>
      <c r="I53" s="48"/>
      <c r="J53" s="48"/>
      <c r="K53" s="48"/>
      <c r="L53" s="58"/>
    </row>
    <row r="54" spans="2:15" ht="20.25" thickBot="1">
      <c r="B54" s="67" t="s">
        <v>43</v>
      </c>
      <c r="C54" s="69"/>
      <c r="D54" s="47">
        <v>2</v>
      </c>
      <c r="E54" s="48"/>
      <c r="F54" s="48"/>
      <c r="G54" s="48"/>
      <c r="H54" s="48"/>
      <c r="I54" s="48"/>
      <c r="J54" s="48"/>
      <c r="K54" s="48"/>
      <c r="L54" s="58"/>
    </row>
    <row r="55" spans="2:15" ht="19.5"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</row>
    <row r="56" spans="2:15" ht="20.25" thickBot="1">
      <c r="B56" s="80" t="s">
        <v>21</v>
      </c>
      <c r="C56" s="80"/>
      <c r="D56" s="26"/>
      <c r="E56" s="36" t="s">
        <v>16</v>
      </c>
      <c r="F56" s="36"/>
      <c r="G56" s="36"/>
      <c r="H56" s="36"/>
      <c r="I56" s="36"/>
      <c r="J56" s="36"/>
      <c r="K56" s="36"/>
      <c r="L56" s="36"/>
      <c r="N56" s="6" t="s">
        <v>14</v>
      </c>
      <c r="O56" s="6">
        <f>IF(D56&lt;1,0,IF(D56&gt;1,IF(D56&gt;=2,2,),1))</f>
        <v>0</v>
      </c>
    </row>
    <row r="57" spans="2:15" ht="23.25" customHeight="1" thickBot="1">
      <c r="B57" s="67" t="s">
        <v>51</v>
      </c>
      <c r="C57" s="69"/>
      <c r="D57" s="47" t="s">
        <v>45</v>
      </c>
      <c r="E57" s="48"/>
      <c r="F57" s="48"/>
      <c r="G57" s="58"/>
      <c r="H57" s="47" t="s">
        <v>46</v>
      </c>
      <c r="I57" s="48"/>
      <c r="J57" s="48"/>
      <c r="K57" s="48"/>
      <c r="L57" s="58"/>
    </row>
    <row r="58" spans="2:15" ht="20.25" thickBot="1">
      <c r="B58" s="67" t="s">
        <v>23</v>
      </c>
      <c r="C58" s="69"/>
      <c r="D58" s="47">
        <v>1</v>
      </c>
      <c r="E58" s="48"/>
      <c r="F58" s="48"/>
      <c r="G58" s="58"/>
      <c r="H58" s="47">
        <v>2</v>
      </c>
      <c r="I58" s="48"/>
      <c r="J58" s="48"/>
      <c r="K58" s="48"/>
      <c r="L58" s="58"/>
    </row>
    <row r="59" spans="2:15" ht="19.5"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</row>
    <row r="60" spans="2:15" ht="19.5">
      <c r="B60" s="66" t="str">
        <f>CONCATENATE("2.  於 ",B2-1," 年 1 月 1 日至 12 月 31 日內，考獲進度性獎章記錄")</f>
        <v>2.  於 2025 年 1 月 1 日至 12 月 31 日內，考獲進度性獎章記錄</v>
      </c>
      <c r="C60" s="66"/>
      <c r="D60" s="66"/>
      <c r="E60" s="66"/>
      <c r="F60" s="66"/>
      <c r="G60" s="66"/>
      <c r="H60" s="66"/>
      <c r="I60" s="66"/>
      <c r="J60" s="66"/>
      <c r="K60" s="65" t="s">
        <v>52</v>
      </c>
      <c r="L60" s="65"/>
    </row>
    <row r="61" spans="2:15" ht="20.25" thickBot="1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17" t="e">
        <f>SUM(F63:L64)/H39</f>
        <v>#DIV/0!</v>
      </c>
      <c r="N61" s="6" t="s">
        <v>14</v>
      </c>
      <c r="O61" s="8">
        <f>IFERROR(IF(L61&lt;0.3,0,IF(L61&gt;=0.3,IF(L61&gt;=0.5,IF(L61&gt;=0.7,IF(L61&gt;=0.9,IF(L61&gt;=1.1,IF(L61&gt;=1.3,IF(L61&gt;=1.5,14,12),10),8),7),6),5))),0)</f>
        <v>0</v>
      </c>
    </row>
    <row r="62" spans="2:15" ht="20.25" thickBot="1">
      <c r="B62" s="67" t="s">
        <v>53</v>
      </c>
      <c r="C62" s="68"/>
      <c r="D62" s="68"/>
      <c r="E62" s="69"/>
      <c r="F62" s="67" t="s">
        <v>88</v>
      </c>
      <c r="G62" s="68"/>
      <c r="H62" s="68"/>
      <c r="I62" s="68"/>
      <c r="J62" s="68"/>
      <c r="K62" s="68"/>
      <c r="L62" s="69"/>
    </row>
    <row r="63" spans="2:15" ht="24.6" customHeight="1" thickBot="1">
      <c r="B63" s="47" t="s">
        <v>119</v>
      </c>
      <c r="C63" s="48"/>
      <c r="D63" s="48"/>
      <c r="E63" s="58"/>
      <c r="F63" s="70"/>
      <c r="G63" s="71"/>
      <c r="H63" s="71"/>
      <c r="I63" s="71"/>
      <c r="J63" s="71"/>
      <c r="K63" s="71"/>
      <c r="L63" s="72"/>
    </row>
    <row r="64" spans="2:15" ht="24.6" customHeight="1" thickBot="1">
      <c r="B64" s="47" t="s">
        <v>120</v>
      </c>
      <c r="C64" s="48"/>
      <c r="D64" s="48"/>
      <c r="E64" s="58"/>
      <c r="F64" s="70"/>
      <c r="G64" s="71"/>
      <c r="H64" s="71"/>
      <c r="I64" s="71"/>
      <c r="J64" s="71"/>
      <c r="K64" s="71"/>
      <c r="L64" s="72"/>
    </row>
    <row r="65" spans="2:15" ht="17.25" thickBot="1"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</row>
    <row r="66" spans="2:15" ht="19.5">
      <c r="B66" s="73" t="s">
        <v>142</v>
      </c>
      <c r="C66" s="63"/>
      <c r="D66" s="74"/>
      <c r="E66" s="151">
        <v>0.3</v>
      </c>
      <c r="F66" s="135">
        <v>0.5</v>
      </c>
      <c r="G66" s="135">
        <v>0.7</v>
      </c>
      <c r="H66" s="155">
        <v>0.9</v>
      </c>
      <c r="I66" s="151"/>
      <c r="J66" s="135">
        <v>1.1000000000000001</v>
      </c>
      <c r="K66" s="135">
        <v>1.3</v>
      </c>
      <c r="L66" s="135">
        <v>1.5</v>
      </c>
    </row>
    <row r="67" spans="2:15" ht="20.25" thickBot="1">
      <c r="B67" s="153" t="s">
        <v>54</v>
      </c>
      <c r="C67" s="78"/>
      <c r="D67" s="154"/>
      <c r="E67" s="152"/>
      <c r="F67" s="136"/>
      <c r="G67" s="136"/>
      <c r="H67" s="156"/>
      <c r="I67" s="152"/>
      <c r="J67" s="136"/>
      <c r="K67" s="136"/>
      <c r="L67" s="136"/>
    </row>
    <row r="68" spans="2:15" ht="20.25" thickBot="1">
      <c r="B68" s="67" t="s">
        <v>23</v>
      </c>
      <c r="C68" s="68"/>
      <c r="D68" s="69"/>
      <c r="E68" s="18">
        <v>5</v>
      </c>
      <c r="F68" s="18">
        <v>6</v>
      </c>
      <c r="G68" s="18">
        <v>7</v>
      </c>
      <c r="H68" s="47">
        <v>8</v>
      </c>
      <c r="I68" s="58"/>
      <c r="J68" s="18">
        <v>10</v>
      </c>
      <c r="K68" s="18">
        <v>12</v>
      </c>
      <c r="L68" s="18">
        <v>14</v>
      </c>
    </row>
    <row r="69" spans="2:15" ht="19.5"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</row>
    <row r="70" spans="2:15" ht="19.5">
      <c r="B70" s="66" t="str">
        <f>CONCATENATE("3.  於 ",B2-1," 年 1 月 1 日至 12 月 31 日內，考獲支部最高獎章記錄")</f>
        <v>3.  於 2025 年 1 月 1 日至 12 月 31 日內，考獲支部最高獎章記錄</v>
      </c>
      <c r="C70" s="66"/>
      <c r="D70" s="66"/>
      <c r="E70" s="66"/>
      <c r="F70" s="66"/>
      <c r="G70" s="66"/>
      <c r="H70" s="66"/>
      <c r="I70" s="66"/>
      <c r="J70" s="66"/>
      <c r="K70" s="115" t="s">
        <v>55</v>
      </c>
      <c r="L70" s="115"/>
      <c r="N70" s="9"/>
      <c r="O70" s="9"/>
    </row>
    <row r="71" spans="2:15" ht="20.25" customHeight="1" thickBot="1">
      <c r="B71" s="62" t="s">
        <v>123</v>
      </c>
      <c r="C71" s="62"/>
      <c r="D71" s="62"/>
      <c r="E71" s="62"/>
      <c r="F71" s="62"/>
      <c r="G71" s="62"/>
      <c r="H71" s="62"/>
      <c r="I71" s="62"/>
      <c r="J71" s="62"/>
      <c r="K71" s="62"/>
      <c r="L71" s="62"/>
    </row>
    <row r="72" spans="2:15" ht="21.75" customHeight="1" thickBot="1">
      <c r="B72" s="67" t="s">
        <v>56</v>
      </c>
      <c r="C72" s="68"/>
      <c r="D72" s="68"/>
      <c r="E72" s="68"/>
      <c r="F72" s="68"/>
      <c r="G72" s="69"/>
      <c r="H72" s="67" t="s">
        <v>57</v>
      </c>
      <c r="I72" s="68"/>
      <c r="J72" s="69"/>
      <c r="K72" s="67" t="s">
        <v>23</v>
      </c>
      <c r="L72" s="69"/>
    </row>
    <row r="73" spans="2:15" ht="21.75" customHeight="1" thickBot="1">
      <c r="B73" s="47" t="s">
        <v>121</v>
      </c>
      <c r="C73" s="48"/>
      <c r="D73" s="48"/>
      <c r="E73" s="48"/>
      <c r="F73" s="48"/>
      <c r="G73" s="58"/>
      <c r="H73" s="127"/>
      <c r="I73" s="128"/>
      <c r="J73" s="129"/>
      <c r="K73" s="47">
        <f>IF(H73=0,0,H73)</f>
        <v>0</v>
      </c>
      <c r="L73" s="58"/>
    </row>
    <row r="74" spans="2:15" ht="27.75" customHeight="1" thickBot="1">
      <c r="B74" s="47" t="s">
        <v>122</v>
      </c>
      <c r="C74" s="48"/>
      <c r="D74" s="48"/>
      <c r="E74" s="48"/>
      <c r="F74" s="48"/>
      <c r="G74" s="58"/>
      <c r="H74" s="127"/>
      <c r="I74" s="128"/>
      <c r="J74" s="129"/>
      <c r="K74" s="47">
        <f>IF(H74=0,0,H74*3)</f>
        <v>0</v>
      </c>
      <c r="L74" s="58"/>
    </row>
    <row r="75" spans="2:15" ht="25.5" customHeight="1" thickBot="1">
      <c r="B75" s="34"/>
      <c r="C75" s="34"/>
      <c r="D75" s="34"/>
      <c r="E75" s="34"/>
      <c r="F75" s="34"/>
      <c r="G75" s="34"/>
      <c r="H75" s="63" t="s">
        <v>62</v>
      </c>
      <c r="I75" s="63"/>
      <c r="J75" s="74"/>
      <c r="K75" s="47">
        <f>SUM(K73:L74)</f>
        <v>0</v>
      </c>
      <c r="L75" s="58"/>
    </row>
    <row r="76" spans="2:15" ht="15" customHeight="1"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</row>
    <row r="77" spans="2:15" ht="15" customHeight="1">
      <c r="B77" s="59" t="s">
        <v>24</v>
      </c>
      <c r="C77" s="59"/>
      <c r="D77" s="59"/>
      <c r="E77" s="59"/>
      <c r="F77" s="59"/>
      <c r="G77" s="59"/>
      <c r="H77" s="59"/>
      <c r="I77" s="59"/>
      <c r="J77" s="59"/>
      <c r="K77" s="59"/>
      <c r="L77" s="59"/>
    </row>
    <row r="78" spans="2:15" ht="17.25" thickBot="1"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</row>
    <row r="79" spans="2:15" ht="30" customHeight="1" thickBot="1">
      <c r="B79" s="132" t="s">
        <v>58</v>
      </c>
      <c r="C79" s="133"/>
      <c r="D79" s="133"/>
      <c r="E79" s="133"/>
      <c r="F79" s="133"/>
      <c r="G79" s="133"/>
      <c r="H79" s="133"/>
      <c r="I79" s="133"/>
      <c r="J79" s="133"/>
      <c r="K79" s="161" t="s">
        <v>124</v>
      </c>
      <c r="L79" s="162"/>
    </row>
    <row r="80" spans="2:15" ht="19.5"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</row>
    <row r="81" spans="2:14" ht="19.5">
      <c r="B81" s="66" t="s">
        <v>59</v>
      </c>
      <c r="C81" s="66"/>
      <c r="D81" s="66"/>
      <c r="E81" s="66"/>
      <c r="F81" s="66"/>
      <c r="G81" s="66"/>
      <c r="H81" s="66"/>
      <c r="I81" s="66"/>
      <c r="J81" s="66"/>
      <c r="K81" s="65" t="s">
        <v>125</v>
      </c>
      <c r="L81" s="65"/>
    </row>
    <row r="82" spans="2:14" ht="14.45" customHeight="1" thickBot="1"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</row>
    <row r="83" spans="2:14" ht="23.45" customHeight="1" thickBot="1">
      <c r="B83" s="73" t="s">
        <v>60</v>
      </c>
      <c r="C83" s="63"/>
      <c r="D83" s="63"/>
      <c r="E83" s="63"/>
      <c r="F83" s="63"/>
      <c r="G83" s="74"/>
      <c r="H83" s="67" t="s">
        <v>23</v>
      </c>
      <c r="I83" s="68"/>
      <c r="J83" s="68"/>
      <c r="K83" s="68"/>
      <c r="L83" s="69"/>
    </row>
    <row r="84" spans="2:14" ht="23.45" customHeight="1" thickBot="1">
      <c r="B84" s="117"/>
      <c r="C84" s="118"/>
      <c r="D84" s="118"/>
      <c r="E84" s="118"/>
      <c r="F84" s="118"/>
      <c r="G84" s="119"/>
      <c r="H84" s="67" t="s">
        <v>61</v>
      </c>
      <c r="I84" s="68"/>
      <c r="J84" s="69"/>
      <c r="K84" s="67" t="s">
        <v>89</v>
      </c>
      <c r="L84" s="69"/>
    </row>
    <row r="85" spans="2:14" ht="24" customHeight="1" thickBot="1">
      <c r="B85" s="121" t="s">
        <v>1</v>
      </c>
      <c r="C85" s="122"/>
      <c r="D85" s="122"/>
      <c r="E85" s="122"/>
      <c r="F85" s="122"/>
      <c r="G85" s="123"/>
      <c r="H85" s="67">
        <v>1</v>
      </c>
      <c r="I85" s="68"/>
      <c r="J85" s="69"/>
      <c r="K85" s="107"/>
      <c r="L85" s="108"/>
      <c r="N85" s="13">
        <f>IF(K85="有",1,0)</f>
        <v>0</v>
      </c>
    </row>
    <row r="86" spans="2:14" ht="24" customHeight="1" thickBot="1">
      <c r="B86" s="121" t="s">
        <v>2</v>
      </c>
      <c r="C86" s="122"/>
      <c r="D86" s="122"/>
      <c r="E86" s="122"/>
      <c r="F86" s="122"/>
      <c r="G86" s="123"/>
      <c r="H86" s="67">
        <v>1</v>
      </c>
      <c r="I86" s="68"/>
      <c r="J86" s="69"/>
      <c r="K86" s="107"/>
      <c r="L86" s="108"/>
      <c r="N86" s="13">
        <f t="shared" ref="N86:N95" si="0">IF(K86="有",1,0)</f>
        <v>0</v>
      </c>
    </row>
    <row r="87" spans="2:14" ht="24" customHeight="1" thickBot="1">
      <c r="B87" s="102" t="s">
        <v>3</v>
      </c>
      <c r="C87" s="103"/>
      <c r="D87" s="103"/>
      <c r="E87" s="103"/>
      <c r="F87" s="103"/>
      <c r="G87" s="104"/>
      <c r="H87" s="67">
        <v>1</v>
      </c>
      <c r="I87" s="68"/>
      <c r="J87" s="69"/>
      <c r="K87" s="107"/>
      <c r="L87" s="108"/>
      <c r="N87" s="13">
        <f t="shared" si="0"/>
        <v>0</v>
      </c>
    </row>
    <row r="88" spans="2:14" ht="24" customHeight="1" thickBot="1">
      <c r="B88" s="121" t="s">
        <v>4</v>
      </c>
      <c r="C88" s="122"/>
      <c r="D88" s="122"/>
      <c r="E88" s="122"/>
      <c r="F88" s="122"/>
      <c r="G88" s="123"/>
      <c r="H88" s="67">
        <v>1</v>
      </c>
      <c r="I88" s="68"/>
      <c r="J88" s="69"/>
      <c r="K88" s="107"/>
      <c r="L88" s="108"/>
      <c r="N88" s="13">
        <f t="shared" si="0"/>
        <v>0</v>
      </c>
    </row>
    <row r="89" spans="2:14" ht="24" customHeight="1" thickBot="1">
      <c r="B89" s="121" t="s">
        <v>5</v>
      </c>
      <c r="C89" s="122"/>
      <c r="D89" s="122"/>
      <c r="E89" s="122"/>
      <c r="F89" s="122"/>
      <c r="G89" s="123"/>
      <c r="H89" s="67">
        <v>1</v>
      </c>
      <c r="I89" s="68"/>
      <c r="J89" s="69"/>
      <c r="K89" s="107"/>
      <c r="L89" s="108"/>
      <c r="N89" s="13">
        <f t="shared" si="0"/>
        <v>0</v>
      </c>
    </row>
    <row r="90" spans="2:14" ht="24" customHeight="1" thickBot="1">
      <c r="B90" s="121" t="s">
        <v>126</v>
      </c>
      <c r="C90" s="122"/>
      <c r="D90" s="122"/>
      <c r="E90" s="122"/>
      <c r="F90" s="122"/>
      <c r="G90" s="123"/>
      <c r="H90" s="67">
        <v>1</v>
      </c>
      <c r="I90" s="68"/>
      <c r="J90" s="69"/>
      <c r="K90" s="107"/>
      <c r="L90" s="108"/>
      <c r="N90" s="13">
        <f t="shared" si="0"/>
        <v>0</v>
      </c>
    </row>
    <row r="91" spans="2:14" ht="24" customHeight="1" thickBot="1">
      <c r="B91" s="121" t="s">
        <v>127</v>
      </c>
      <c r="C91" s="122"/>
      <c r="D91" s="122"/>
      <c r="E91" s="122"/>
      <c r="F91" s="122"/>
      <c r="G91" s="123"/>
      <c r="H91" s="67">
        <v>1</v>
      </c>
      <c r="I91" s="68"/>
      <c r="J91" s="69"/>
      <c r="K91" s="107"/>
      <c r="L91" s="108"/>
      <c r="N91" s="13">
        <f t="shared" si="0"/>
        <v>0</v>
      </c>
    </row>
    <row r="92" spans="2:14" ht="24" customHeight="1" thickBot="1">
      <c r="B92" s="121" t="s">
        <v>128</v>
      </c>
      <c r="C92" s="122"/>
      <c r="D92" s="122"/>
      <c r="E92" s="122"/>
      <c r="F92" s="122"/>
      <c r="G92" s="123"/>
      <c r="H92" s="67">
        <v>1</v>
      </c>
      <c r="I92" s="68"/>
      <c r="J92" s="69"/>
      <c r="K92" s="107"/>
      <c r="L92" s="108"/>
      <c r="N92" s="13">
        <f t="shared" si="0"/>
        <v>0</v>
      </c>
    </row>
    <row r="93" spans="2:14" ht="24" customHeight="1" thickBot="1">
      <c r="B93" s="121" t="s">
        <v>129</v>
      </c>
      <c r="C93" s="122"/>
      <c r="D93" s="122"/>
      <c r="E93" s="122"/>
      <c r="F93" s="122"/>
      <c r="G93" s="123"/>
      <c r="H93" s="67">
        <v>2</v>
      </c>
      <c r="I93" s="68"/>
      <c r="J93" s="69"/>
      <c r="K93" s="107"/>
      <c r="L93" s="108"/>
      <c r="N93" s="13">
        <f>IF(K93="有",2,0)</f>
        <v>0</v>
      </c>
    </row>
    <row r="94" spans="2:14" ht="24" customHeight="1" thickBot="1">
      <c r="B94" s="121" t="s">
        <v>130</v>
      </c>
      <c r="C94" s="122"/>
      <c r="D94" s="122"/>
      <c r="E94" s="122"/>
      <c r="F94" s="122"/>
      <c r="G94" s="123"/>
      <c r="H94" s="67">
        <v>2</v>
      </c>
      <c r="I94" s="68"/>
      <c r="J94" s="69"/>
      <c r="K94" s="107"/>
      <c r="L94" s="108"/>
      <c r="N94" s="13">
        <f>IF(K94="有",2,0)</f>
        <v>0</v>
      </c>
    </row>
    <row r="95" spans="2:14" ht="24" customHeight="1" thickBot="1">
      <c r="B95" s="121" t="s">
        <v>131</v>
      </c>
      <c r="C95" s="122"/>
      <c r="D95" s="122"/>
      <c r="E95" s="122"/>
      <c r="F95" s="122"/>
      <c r="G95" s="123"/>
      <c r="H95" s="158">
        <v>1</v>
      </c>
      <c r="I95" s="159"/>
      <c r="J95" s="160"/>
      <c r="K95" s="107"/>
      <c r="L95" s="108"/>
      <c r="N95" s="13">
        <f t="shared" si="0"/>
        <v>0</v>
      </c>
    </row>
    <row r="96" spans="2:14" ht="24" customHeight="1" thickBot="1">
      <c r="B96" s="76"/>
      <c r="C96" s="76"/>
      <c r="D96" s="76"/>
      <c r="E96" s="126"/>
      <c r="F96" s="117" t="s">
        <v>62</v>
      </c>
      <c r="G96" s="119"/>
      <c r="H96" s="158">
        <v>13</v>
      </c>
      <c r="I96" s="159"/>
      <c r="J96" s="160"/>
      <c r="K96" s="124">
        <f>IF(AND(COUNTIF(K85:L95,"有")=0,COUNTIF(K85:L95,"無")=0),0,SUM(N85:N95))</f>
        <v>0</v>
      </c>
      <c r="L96" s="125"/>
    </row>
    <row r="97" spans="2:14" ht="20.25" thickBot="1"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</row>
    <row r="98" spans="2:14" ht="30" customHeight="1" thickBot="1">
      <c r="B98" s="132" t="s">
        <v>63</v>
      </c>
      <c r="C98" s="133"/>
      <c r="D98" s="133"/>
      <c r="E98" s="133"/>
      <c r="F98" s="133"/>
      <c r="G98" s="133"/>
      <c r="H98" s="133"/>
      <c r="I98" s="133"/>
      <c r="J98" s="133"/>
      <c r="K98" s="133"/>
      <c r="L98" s="134"/>
    </row>
    <row r="99" spans="2:14" ht="19.5"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</row>
    <row r="100" spans="2:14" ht="21" customHeight="1">
      <c r="B100" s="66" t="s">
        <v>64</v>
      </c>
      <c r="C100" s="66"/>
      <c r="D100" s="66"/>
      <c r="E100" s="66"/>
      <c r="F100" s="66"/>
      <c r="G100" s="66"/>
      <c r="H100" s="66"/>
      <c r="I100" s="66"/>
      <c r="J100" s="66"/>
      <c r="K100" s="65" t="s">
        <v>65</v>
      </c>
      <c r="L100" s="65"/>
    </row>
    <row r="101" spans="2:14" ht="17.25" thickBot="1">
      <c r="B101" s="62" t="s">
        <v>0</v>
      </c>
      <c r="C101" s="62"/>
      <c r="D101" s="62"/>
      <c r="E101" s="62"/>
      <c r="F101" s="62"/>
      <c r="G101" s="62"/>
      <c r="H101" s="62"/>
      <c r="I101" s="62"/>
      <c r="J101" s="62"/>
      <c r="K101" s="62"/>
      <c r="L101" s="62"/>
    </row>
    <row r="102" spans="2:14" ht="24" customHeight="1" thickBot="1">
      <c r="B102" s="163" t="s">
        <v>66</v>
      </c>
      <c r="C102" s="163"/>
      <c r="D102" s="163"/>
      <c r="E102" s="163"/>
      <c r="F102" s="67" t="s">
        <v>82</v>
      </c>
      <c r="G102" s="68"/>
      <c r="H102" s="68"/>
      <c r="I102" s="69"/>
      <c r="J102" s="163" t="s">
        <v>23</v>
      </c>
      <c r="K102" s="163"/>
      <c r="L102" s="163"/>
    </row>
    <row r="103" spans="2:14" ht="20.25" thickBot="1">
      <c r="B103" s="157" t="s">
        <v>9</v>
      </c>
      <c r="C103" s="157"/>
      <c r="D103" s="157"/>
      <c r="E103" s="157"/>
      <c r="F103" s="127"/>
      <c r="G103" s="128"/>
      <c r="H103" s="128"/>
      <c r="I103" s="129"/>
      <c r="J103" s="47">
        <f>IF(ISBLANK(F103)=TRUE,0,MIN(F103*2,20))</f>
        <v>0</v>
      </c>
      <c r="K103" s="48"/>
      <c r="L103" s="58"/>
    </row>
    <row r="104" spans="2:14" ht="19.5"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</row>
    <row r="105" spans="2:14" ht="21" customHeight="1">
      <c r="B105" s="66" t="s">
        <v>67</v>
      </c>
      <c r="C105" s="66"/>
      <c r="D105" s="66"/>
      <c r="E105" s="66"/>
      <c r="F105" s="66"/>
      <c r="G105" s="66"/>
      <c r="H105" s="66"/>
      <c r="I105" s="66"/>
      <c r="J105" s="66"/>
      <c r="K105" s="65" t="s">
        <v>133</v>
      </c>
      <c r="L105" s="65"/>
    </row>
    <row r="106" spans="2:14" ht="19.350000000000001" customHeight="1" thickBot="1">
      <c r="B106" s="62" t="s">
        <v>132</v>
      </c>
      <c r="C106" s="62"/>
      <c r="D106" s="62"/>
      <c r="E106" s="62"/>
      <c r="F106" s="62"/>
      <c r="G106" s="62"/>
      <c r="H106" s="62"/>
      <c r="I106" s="62"/>
      <c r="J106" s="62"/>
      <c r="K106" s="62"/>
      <c r="L106" s="62"/>
    </row>
    <row r="107" spans="2:14" ht="24" customHeight="1" thickBot="1">
      <c r="B107" s="12" t="s">
        <v>79</v>
      </c>
      <c r="C107" s="67" t="s">
        <v>87</v>
      </c>
      <c r="D107" s="69"/>
      <c r="E107" s="67" t="s">
        <v>80</v>
      </c>
      <c r="F107" s="68"/>
      <c r="G107" s="68"/>
      <c r="H107" s="68"/>
      <c r="I107" s="69"/>
      <c r="J107" s="12" t="s">
        <v>81</v>
      </c>
      <c r="K107" s="67" t="s">
        <v>23</v>
      </c>
      <c r="L107" s="69"/>
    </row>
    <row r="108" spans="2:14" ht="21.75" customHeight="1" thickBot="1">
      <c r="B108" s="29"/>
      <c r="C108" s="70"/>
      <c r="D108" s="71"/>
      <c r="E108" s="70"/>
      <c r="F108" s="71"/>
      <c r="G108" s="71"/>
      <c r="H108" s="71"/>
      <c r="I108" s="72"/>
      <c r="J108" s="32"/>
      <c r="K108" s="113" t="str">
        <f>IF(ISBLANK(B108)=TRUE,"",IF(C108=N$108,6,2))</f>
        <v/>
      </c>
      <c r="L108" s="114"/>
      <c r="N108" s="13" t="s">
        <v>134</v>
      </c>
    </row>
    <row r="109" spans="2:14" ht="21.75" customHeight="1" thickBot="1">
      <c r="B109" s="29"/>
      <c r="C109" s="70"/>
      <c r="D109" s="71"/>
      <c r="E109" s="70"/>
      <c r="F109" s="71"/>
      <c r="G109" s="71"/>
      <c r="H109" s="71"/>
      <c r="I109" s="72"/>
      <c r="J109" s="32"/>
      <c r="K109" s="113" t="str">
        <f t="shared" ref="K109:K113" si="1">IF(ISBLANK(B109)=TRUE,"",IF(C109=N$108,6,2))</f>
        <v/>
      </c>
      <c r="L109" s="114"/>
      <c r="N109" s="13" t="s">
        <v>135</v>
      </c>
    </row>
    <row r="110" spans="2:14" ht="21.75" customHeight="1" thickBot="1">
      <c r="B110" s="29"/>
      <c r="C110" s="70"/>
      <c r="D110" s="71"/>
      <c r="E110" s="70"/>
      <c r="F110" s="71"/>
      <c r="G110" s="71"/>
      <c r="H110" s="71"/>
      <c r="I110" s="72"/>
      <c r="J110" s="32"/>
      <c r="K110" s="113" t="str">
        <f t="shared" ref="K110" si="2">IF(ISBLANK(B110)=TRUE,"",IF(C110=N$108,6,2))</f>
        <v/>
      </c>
      <c r="L110" s="114"/>
    </row>
    <row r="111" spans="2:14" ht="21.75" customHeight="1" thickBot="1">
      <c r="B111" s="29"/>
      <c r="C111" s="70"/>
      <c r="D111" s="71"/>
      <c r="E111" s="70"/>
      <c r="F111" s="71"/>
      <c r="G111" s="71"/>
      <c r="H111" s="71"/>
      <c r="I111" s="72"/>
      <c r="J111" s="32"/>
      <c r="K111" s="113" t="str">
        <f t="shared" si="1"/>
        <v/>
      </c>
      <c r="L111" s="114"/>
    </row>
    <row r="112" spans="2:14" ht="21.75" customHeight="1" thickBot="1">
      <c r="B112" s="29"/>
      <c r="C112" s="70"/>
      <c r="D112" s="71"/>
      <c r="E112" s="70"/>
      <c r="F112" s="71"/>
      <c r="G112" s="71"/>
      <c r="H112" s="71"/>
      <c r="I112" s="72"/>
      <c r="J112" s="32"/>
      <c r="K112" s="113" t="str">
        <f t="shared" si="1"/>
        <v/>
      </c>
      <c r="L112" s="114"/>
    </row>
    <row r="113" spans="2:14" ht="21.75" customHeight="1" thickBot="1">
      <c r="B113" s="30"/>
      <c r="C113" s="70"/>
      <c r="D113" s="71"/>
      <c r="E113" s="70"/>
      <c r="F113" s="71"/>
      <c r="G113" s="71"/>
      <c r="H113" s="71"/>
      <c r="I113" s="72"/>
      <c r="J113" s="32"/>
      <c r="K113" s="113" t="str">
        <f t="shared" si="1"/>
        <v/>
      </c>
      <c r="L113" s="114"/>
    </row>
    <row r="114" spans="2:14" ht="20.25" thickBot="1">
      <c r="B114" s="34"/>
      <c r="C114" s="34"/>
      <c r="D114" s="34"/>
      <c r="E114" s="34"/>
      <c r="F114" s="34"/>
      <c r="G114" s="34"/>
      <c r="H114" s="34"/>
      <c r="I114" s="52"/>
      <c r="J114" s="33" t="s">
        <v>62</v>
      </c>
      <c r="K114" s="47">
        <f>IF(ISBLANK(B108)=TRUE,0,MIN(SUM(K108:L113),16))</f>
        <v>0</v>
      </c>
      <c r="L114" s="58"/>
    </row>
    <row r="115" spans="2:14">
      <c r="B115" s="11" t="s">
        <v>91</v>
      </c>
      <c r="C115" s="41" t="s">
        <v>24</v>
      </c>
      <c r="D115" s="41"/>
      <c r="E115" s="41"/>
      <c r="F115" s="41"/>
      <c r="G115" s="41"/>
      <c r="H115" s="41"/>
      <c r="I115" s="41"/>
      <c r="J115" s="41"/>
      <c r="K115" s="41"/>
      <c r="L115" s="41"/>
    </row>
    <row r="116" spans="2:14"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</row>
    <row r="117" spans="2:14" ht="21" customHeight="1">
      <c r="B117" s="66" t="s">
        <v>68</v>
      </c>
      <c r="C117" s="66"/>
      <c r="D117" s="66"/>
      <c r="E117" s="66"/>
      <c r="F117" s="66"/>
      <c r="G117" s="66"/>
      <c r="H117" s="66"/>
      <c r="I117" s="66"/>
      <c r="J117" s="66"/>
      <c r="K117" s="65" t="s">
        <v>70</v>
      </c>
      <c r="L117" s="65"/>
    </row>
    <row r="118" spans="2:14" ht="18" customHeight="1" thickBot="1">
      <c r="B118" s="62" t="s">
        <v>69</v>
      </c>
      <c r="C118" s="62"/>
      <c r="D118" s="62"/>
      <c r="E118" s="62"/>
      <c r="F118" s="62"/>
      <c r="G118" s="62"/>
      <c r="H118" s="62"/>
      <c r="I118" s="62"/>
      <c r="J118" s="62"/>
    </row>
    <row r="119" spans="2:14" ht="21.75" customHeight="1" thickBot="1">
      <c r="B119" s="12" t="s">
        <v>83</v>
      </c>
      <c r="C119" s="67" t="s">
        <v>87</v>
      </c>
      <c r="D119" s="69"/>
      <c r="E119" s="67" t="s">
        <v>80</v>
      </c>
      <c r="F119" s="68"/>
      <c r="G119" s="68"/>
      <c r="H119" s="68"/>
      <c r="I119" s="69"/>
      <c r="J119" s="1" t="s">
        <v>81</v>
      </c>
      <c r="K119" s="67" t="s">
        <v>23</v>
      </c>
      <c r="L119" s="69"/>
    </row>
    <row r="120" spans="2:14" ht="18" customHeight="1" thickBot="1">
      <c r="B120" s="29"/>
      <c r="C120" s="70"/>
      <c r="D120" s="71"/>
      <c r="E120" s="70"/>
      <c r="F120" s="71"/>
      <c r="G120" s="71"/>
      <c r="H120" s="71"/>
      <c r="I120" s="72"/>
      <c r="J120" s="27"/>
      <c r="K120" s="113" t="str">
        <f>IF(ISBLANK(B120)=TRUE,"",IF(C120=N$120,2,1))</f>
        <v/>
      </c>
      <c r="L120" s="114"/>
      <c r="N120" s="13" t="s">
        <v>29</v>
      </c>
    </row>
    <row r="121" spans="2:14" ht="18" customHeight="1" thickBot="1">
      <c r="B121" s="29"/>
      <c r="C121" s="70"/>
      <c r="D121" s="71"/>
      <c r="E121" s="70"/>
      <c r="F121" s="71"/>
      <c r="G121" s="71"/>
      <c r="H121" s="71"/>
      <c r="I121" s="72"/>
      <c r="J121" s="27"/>
      <c r="K121" s="113" t="str">
        <f t="shared" ref="K121:K130" si="3">IF(ISBLANK(B121)=TRUE,"",IF(C121=N$120,2,1))</f>
        <v/>
      </c>
      <c r="L121" s="114"/>
      <c r="N121" s="13" t="s">
        <v>28</v>
      </c>
    </row>
    <row r="122" spans="2:14" ht="18" customHeight="1" thickBot="1">
      <c r="B122" s="29"/>
      <c r="C122" s="70"/>
      <c r="D122" s="71"/>
      <c r="E122" s="70"/>
      <c r="F122" s="71"/>
      <c r="G122" s="71"/>
      <c r="H122" s="71"/>
      <c r="I122" s="72"/>
      <c r="J122" s="27"/>
      <c r="K122" s="113" t="str">
        <f t="shared" si="3"/>
        <v/>
      </c>
      <c r="L122" s="114"/>
    </row>
    <row r="123" spans="2:14" ht="18" customHeight="1" thickBot="1">
      <c r="B123" s="29"/>
      <c r="C123" s="70"/>
      <c r="D123" s="71"/>
      <c r="E123" s="70"/>
      <c r="F123" s="71"/>
      <c r="G123" s="71"/>
      <c r="H123" s="71"/>
      <c r="I123" s="72"/>
      <c r="J123" s="27"/>
      <c r="K123" s="113" t="str">
        <f t="shared" si="3"/>
        <v/>
      </c>
      <c r="L123" s="114"/>
    </row>
    <row r="124" spans="2:14" ht="18" customHeight="1" thickBot="1">
      <c r="B124" s="29"/>
      <c r="C124" s="70"/>
      <c r="D124" s="71"/>
      <c r="E124" s="70"/>
      <c r="F124" s="71"/>
      <c r="G124" s="71"/>
      <c r="H124" s="71"/>
      <c r="I124" s="72"/>
      <c r="J124" s="27"/>
      <c r="K124" s="113" t="str">
        <f t="shared" si="3"/>
        <v/>
      </c>
      <c r="L124" s="114"/>
    </row>
    <row r="125" spans="2:14" ht="18" customHeight="1" thickBot="1">
      <c r="B125" s="29"/>
      <c r="C125" s="70"/>
      <c r="D125" s="71"/>
      <c r="E125" s="70"/>
      <c r="F125" s="71"/>
      <c r="G125" s="71"/>
      <c r="H125" s="71"/>
      <c r="I125" s="72"/>
      <c r="J125" s="27"/>
      <c r="K125" s="113" t="str">
        <f t="shared" si="3"/>
        <v/>
      </c>
      <c r="L125" s="114"/>
    </row>
    <row r="126" spans="2:14" ht="18" customHeight="1" thickBot="1">
      <c r="B126" s="29"/>
      <c r="C126" s="70"/>
      <c r="D126" s="71"/>
      <c r="E126" s="70"/>
      <c r="F126" s="71"/>
      <c r="G126" s="71"/>
      <c r="H126" s="71"/>
      <c r="I126" s="72"/>
      <c r="J126" s="27"/>
      <c r="K126" s="113" t="str">
        <f t="shared" si="3"/>
        <v/>
      </c>
      <c r="L126" s="114"/>
    </row>
    <row r="127" spans="2:14" ht="18" customHeight="1" thickBot="1">
      <c r="B127" s="29"/>
      <c r="C127" s="70"/>
      <c r="D127" s="71"/>
      <c r="E127" s="70"/>
      <c r="F127" s="71"/>
      <c r="G127" s="71"/>
      <c r="H127" s="71"/>
      <c r="I127" s="72"/>
      <c r="J127" s="27"/>
      <c r="K127" s="113" t="str">
        <f>IF(ISBLANK(B127)=TRUE,"",IF(C127=N$120,2,1))</f>
        <v/>
      </c>
      <c r="L127" s="114"/>
    </row>
    <row r="128" spans="2:14" ht="18" customHeight="1" thickBot="1">
      <c r="B128" s="29"/>
      <c r="C128" s="70"/>
      <c r="D128" s="71"/>
      <c r="E128" s="70"/>
      <c r="F128" s="71"/>
      <c r="G128" s="71"/>
      <c r="H128" s="71"/>
      <c r="I128" s="72"/>
      <c r="J128" s="27"/>
      <c r="K128" s="113" t="str">
        <f t="shared" si="3"/>
        <v/>
      </c>
      <c r="L128" s="114"/>
    </row>
    <row r="129" spans="2:14" ht="18" customHeight="1" thickBot="1">
      <c r="B129" s="29"/>
      <c r="C129" s="70"/>
      <c r="D129" s="71"/>
      <c r="E129" s="70"/>
      <c r="F129" s="71"/>
      <c r="G129" s="71"/>
      <c r="H129" s="71"/>
      <c r="I129" s="72"/>
      <c r="J129" s="27"/>
      <c r="K129" s="113" t="str">
        <f t="shared" si="3"/>
        <v/>
      </c>
      <c r="L129" s="114"/>
    </row>
    <row r="130" spans="2:14" ht="18" customHeight="1" thickBot="1">
      <c r="B130" s="29"/>
      <c r="C130" s="70"/>
      <c r="D130" s="71"/>
      <c r="E130" s="70"/>
      <c r="F130" s="71"/>
      <c r="G130" s="71"/>
      <c r="H130" s="71"/>
      <c r="I130" s="72"/>
      <c r="J130" s="27"/>
      <c r="K130" s="113" t="str">
        <f t="shared" si="3"/>
        <v/>
      </c>
      <c r="L130" s="114"/>
    </row>
    <row r="131" spans="2:14" ht="20.25" thickBot="1">
      <c r="B131" s="34"/>
      <c r="C131" s="34"/>
      <c r="D131" s="34"/>
      <c r="E131" s="34"/>
      <c r="F131" s="34"/>
      <c r="G131" s="34"/>
      <c r="H131" s="34"/>
      <c r="I131" s="52"/>
      <c r="J131" s="19" t="s">
        <v>62</v>
      </c>
      <c r="K131" s="47">
        <f>IF(ISBLANK(B120)=TRUE,0,MIN(SUM(K120:L130),11))</f>
        <v>0</v>
      </c>
      <c r="L131" s="58"/>
    </row>
    <row r="132" spans="2:14" ht="13.5" customHeight="1"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</row>
    <row r="133" spans="2:14" ht="21" customHeight="1">
      <c r="B133" s="66" t="s">
        <v>136</v>
      </c>
      <c r="C133" s="66"/>
      <c r="D133" s="66"/>
      <c r="E133" s="66"/>
      <c r="F133" s="66"/>
      <c r="G133" s="66"/>
      <c r="H133" s="66"/>
      <c r="I133" s="66"/>
      <c r="J133" s="66"/>
      <c r="K133" s="65" t="s">
        <v>70</v>
      </c>
      <c r="L133" s="65"/>
    </row>
    <row r="134" spans="2:14" ht="18" customHeight="1" thickBot="1">
      <c r="B134" s="10" t="s">
        <v>69</v>
      </c>
      <c r="C134" s="10"/>
      <c r="D134" s="10"/>
    </row>
    <row r="135" spans="2:14" ht="20.25" customHeight="1" thickBot="1">
      <c r="B135" s="12" t="s">
        <v>79</v>
      </c>
      <c r="C135" s="67" t="s">
        <v>87</v>
      </c>
      <c r="D135" s="69"/>
      <c r="E135" s="67" t="s">
        <v>80</v>
      </c>
      <c r="F135" s="68"/>
      <c r="G135" s="68"/>
      <c r="H135" s="68"/>
      <c r="I135" s="69"/>
      <c r="J135" s="1" t="s">
        <v>81</v>
      </c>
      <c r="K135" s="67" t="s">
        <v>23</v>
      </c>
      <c r="L135" s="69"/>
    </row>
    <row r="136" spans="2:14" ht="18" customHeight="1" thickBot="1">
      <c r="B136" s="29"/>
      <c r="C136" s="70"/>
      <c r="D136" s="72"/>
      <c r="E136" s="70"/>
      <c r="F136" s="71"/>
      <c r="G136" s="71"/>
      <c r="H136" s="71"/>
      <c r="I136" s="72"/>
      <c r="J136" s="27"/>
      <c r="K136" s="113" t="str">
        <f>IF(ISBLANK(B136)=TRUE,"",IF(C136=N$136,2,1))</f>
        <v/>
      </c>
      <c r="L136" s="114"/>
      <c r="N136" s="13" t="s">
        <v>29</v>
      </c>
    </row>
    <row r="137" spans="2:14" ht="18" customHeight="1" thickBot="1">
      <c r="B137" s="29"/>
      <c r="C137" s="70"/>
      <c r="D137" s="72"/>
      <c r="E137" s="70"/>
      <c r="F137" s="71"/>
      <c r="G137" s="71"/>
      <c r="H137" s="71"/>
      <c r="I137" s="72"/>
      <c r="J137" s="27"/>
      <c r="K137" s="113" t="str">
        <f t="shared" ref="K137:K146" si="4">IF(ISBLANK(B137)=TRUE,"",IF(C137=N$136,2,1))</f>
        <v/>
      </c>
      <c r="L137" s="114"/>
      <c r="N137" s="13" t="s">
        <v>137</v>
      </c>
    </row>
    <row r="138" spans="2:14" ht="18" customHeight="1" thickBot="1">
      <c r="B138" s="29"/>
      <c r="C138" s="70"/>
      <c r="D138" s="72"/>
      <c r="E138" s="70"/>
      <c r="F138" s="71"/>
      <c r="G138" s="71"/>
      <c r="H138" s="71"/>
      <c r="I138" s="72"/>
      <c r="J138" s="27"/>
      <c r="K138" s="113" t="str">
        <f t="shared" si="4"/>
        <v/>
      </c>
      <c r="L138" s="114"/>
    </row>
    <row r="139" spans="2:14" ht="18" customHeight="1" thickBot="1">
      <c r="B139" s="29"/>
      <c r="C139" s="70"/>
      <c r="D139" s="72"/>
      <c r="E139" s="70"/>
      <c r="F139" s="71"/>
      <c r="G139" s="71"/>
      <c r="H139" s="71"/>
      <c r="I139" s="72"/>
      <c r="J139" s="27"/>
      <c r="K139" s="113" t="str">
        <f t="shared" si="4"/>
        <v/>
      </c>
      <c r="L139" s="114"/>
    </row>
    <row r="140" spans="2:14" ht="18" customHeight="1" thickBot="1">
      <c r="B140" s="29"/>
      <c r="C140" s="70"/>
      <c r="D140" s="72"/>
      <c r="E140" s="70"/>
      <c r="F140" s="71"/>
      <c r="G140" s="71"/>
      <c r="H140" s="71"/>
      <c r="I140" s="72"/>
      <c r="J140" s="27"/>
      <c r="K140" s="113" t="str">
        <f t="shared" si="4"/>
        <v/>
      </c>
      <c r="L140" s="114"/>
    </row>
    <row r="141" spans="2:14" ht="18" customHeight="1" thickBot="1">
      <c r="B141" s="29"/>
      <c r="C141" s="70"/>
      <c r="D141" s="72"/>
      <c r="E141" s="70"/>
      <c r="F141" s="71"/>
      <c r="G141" s="71"/>
      <c r="H141" s="71"/>
      <c r="I141" s="72"/>
      <c r="J141" s="27"/>
      <c r="K141" s="113" t="str">
        <f t="shared" si="4"/>
        <v/>
      </c>
      <c r="L141" s="114"/>
    </row>
    <row r="142" spans="2:14" ht="18" customHeight="1" thickBot="1">
      <c r="B142" s="29"/>
      <c r="C142" s="70"/>
      <c r="D142" s="72"/>
      <c r="E142" s="70"/>
      <c r="F142" s="71"/>
      <c r="G142" s="71"/>
      <c r="H142" s="71"/>
      <c r="I142" s="72"/>
      <c r="J142" s="27"/>
      <c r="K142" s="113" t="str">
        <f t="shared" si="4"/>
        <v/>
      </c>
      <c r="L142" s="114"/>
    </row>
    <row r="143" spans="2:14" ht="18" customHeight="1" thickBot="1">
      <c r="B143" s="29"/>
      <c r="C143" s="70"/>
      <c r="D143" s="72"/>
      <c r="E143" s="70"/>
      <c r="F143" s="71"/>
      <c r="G143" s="71"/>
      <c r="H143" s="71"/>
      <c r="I143" s="72"/>
      <c r="J143" s="27"/>
      <c r="K143" s="113" t="str">
        <f t="shared" si="4"/>
        <v/>
      </c>
      <c r="L143" s="114"/>
    </row>
    <row r="144" spans="2:14" ht="18" customHeight="1" thickBot="1">
      <c r="B144" s="29"/>
      <c r="C144" s="70"/>
      <c r="D144" s="72"/>
      <c r="E144" s="70"/>
      <c r="F144" s="71"/>
      <c r="G144" s="71"/>
      <c r="H144" s="71"/>
      <c r="I144" s="72"/>
      <c r="J144" s="27"/>
      <c r="K144" s="113" t="str">
        <f t="shared" si="4"/>
        <v/>
      </c>
      <c r="L144" s="114"/>
    </row>
    <row r="145" spans="2:14" ht="18" customHeight="1" thickBot="1">
      <c r="B145" s="29"/>
      <c r="C145" s="70"/>
      <c r="D145" s="72"/>
      <c r="E145" s="70"/>
      <c r="F145" s="71"/>
      <c r="G145" s="71"/>
      <c r="H145" s="71"/>
      <c r="I145" s="72"/>
      <c r="J145" s="27"/>
      <c r="K145" s="113" t="str">
        <f t="shared" si="4"/>
        <v/>
      </c>
      <c r="L145" s="114"/>
    </row>
    <row r="146" spans="2:14" ht="18" customHeight="1" thickBot="1">
      <c r="B146" s="29"/>
      <c r="C146" s="70"/>
      <c r="D146" s="72"/>
      <c r="E146" s="70"/>
      <c r="F146" s="71"/>
      <c r="G146" s="71"/>
      <c r="H146" s="71"/>
      <c r="I146" s="72"/>
      <c r="J146" s="27"/>
      <c r="K146" s="113" t="str">
        <f t="shared" si="4"/>
        <v/>
      </c>
      <c r="L146" s="114"/>
    </row>
    <row r="147" spans="2:14" ht="20.25" thickBot="1">
      <c r="B147" s="34"/>
      <c r="C147" s="34"/>
      <c r="D147" s="34"/>
      <c r="E147" s="34"/>
      <c r="F147" s="34"/>
      <c r="G147" s="34"/>
      <c r="H147" s="34"/>
      <c r="I147" s="52"/>
      <c r="J147" s="31" t="s">
        <v>62</v>
      </c>
      <c r="K147" s="47">
        <f>IF(ISBLANK(B136)=TRUE,0,MIN(SUM(K136:L146),11))</f>
        <v>0</v>
      </c>
      <c r="L147" s="58"/>
    </row>
    <row r="148" spans="2:14" ht="13.5" customHeight="1"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</row>
    <row r="149" spans="2:14" ht="21" customHeight="1">
      <c r="B149" s="66" t="s">
        <v>71</v>
      </c>
      <c r="C149" s="66"/>
      <c r="D149" s="66"/>
      <c r="E149" s="66"/>
      <c r="F149" s="66"/>
      <c r="G149" s="66"/>
      <c r="H149" s="66"/>
      <c r="I149" s="66"/>
      <c r="J149" s="66"/>
      <c r="K149" s="65" t="s">
        <v>72</v>
      </c>
      <c r="L149" s="65"/>
    </row>
    <row r="150" spans="2:14" ht="18" customHeight="1" thickBot="1">
      <c r="B150" s="10" t="s">
        <v>73</v>
      </c>
      <c r="C150" s="10"/>
      <c r="D150" s="10"/>
      <c r="K150" s="7"/>
    </row>
    <row r="151" spans="2:14" ht="24" customHeight="1" thickBot="1">
      <c r="B151" s="12" t="s">
        <v>83</v>
      </c>
      <c r="C151" s="67" t="s">
        <v>87</v>
      </c>
      <c r="D151" s="69"/>
      <c r="E151" s="67" t="s">
        <v>80</v>
      </c>
      <c r="F151" s="68"/>
      <c r="G151" s="68"/>
      <c r="H151" s="68"/>
      <c r="I151" s="69"/>
      <c r="J151" s="1" t="s">
        <v>81</v>
      </c>
      <c r="K151" s="67" t="s">
        <v>23</v>
      </c>
      <c r="L151" s="69"/>
    </row>
    <row r="152" spans="2:14" ht="20.25" customHeight="1" thickBot="1">
      <c r="B152" s="29"/>
      <c r="C152" s="70"/>
      <c r="D152" s="71"/>
      <c r="E152" s="70"/>
      <c r="F152" s="71"/>
      <c r="G152" s="71"/>
      <c r="H152" s="71"/>
      <c r="I152" s="72"/>
      <c r="J152" s="28"/>
      <c r="K152" s="113" t="str">
        <f t="shared" ref="K152:K157" si="5">IF(ISBLANK(B152)=TRUE,"",IF(C152=N$152,2,1))</f>
        <v/>
      </c>
      <c r="L152" s="114"/>
      <c r="N152" s="13" t="s">
        <v>25</v>
      </c>
    </row>
    <row r="153" spans="2:14" ht="20.25" customHeight="1" thickBot="1">
      <c r="B153" s="29"/>
      <c r="C153" s="70"/>
      <c r="D153" s="71"/>
      <c r="E153" s="70"/>
      <c r="F153" s="71"/>
      <c r="G153" s="71"/>
      <c r="H153" s="71"/>
      <c r="I153" s="72"/>
      <c r="J153" s="28"/>
      <c r="K153" s="113" t="str">
        <f t="shared" si="5"/>
        <v/>
      </c>
      <c r="L153" s="114"/>
      <c r="N153" s="13" t="s">
        <v>30</v>
      </c>
    </row>
    <row r="154" spans="2:14" ht="20.25" customHeight="1" thickBot="1">
      <c r="B154" s="29"/>
      <c r="C154" s="70"/>
      <c r="D154" s="71"/>
      <c r="E154" s="70"/>
      <c r="F154" s="71"/>
      <c r="G154" s="71"/>
      <c r="H154" s="71"/>
      <c r="I154" s="72"/>
      <c r="J154" s="28"/>
      <c r="K154" s="113" t="str">
        <f t="shared" si="5"/>
        <v/>
      </c>
      <c r="L154" s="114"/>
    </row>
    <row r="155" spans="2:14" ht="20.25" customHeight="1" thickBot="1">
      <c r="B155" s="29"/>
      <c r="C155" s="70"/>
      <c r="D155" s="71"/>
      <c r="E155" s="70"/>
      <c r="F155" s="71"/>
      <c r="G155" s="71"/>
      <c r="H155" s="71"/>
      <c r="I155" s="72"/>
      <c r="J155" s="28"/>
      <c r="K155" s="113" t="str">
        <f t="shared" si="5"/>
        <v/>
      </c>
      <c r="L155" s="114"/>
    </row>
    <row r="156" spans="2:14" ht="20.25" customHeight="1" thickBot="1">
      <c r="B156" s="29"/>
      <c r="C156" s="70"/>
      <c r="D156" s="71"/>
      <c r="E156" s="70"/>
      <c r="F156" s="71"/>
      <c r="G156" s="71"/>
      <c r="H156" s="71"/>
      <c r="I156" s="72"/>
      <c r="J156" s="28"/>
      <c r="K156" s="113" t="str">
        <f t="shared" si="5"/>
        <v/>
      </c>
      <c r="L156" s="114"/>
    </row>
    <row r="157" spans="2:14" ht="20.25" customHeight="1" thickBot="1">
      <c r="B157" s="29"/>
      <c r="C157" s="70"/>
      <c r="D157" s="71"/>
      <c r="E157" s="70"/>
      <c r="F157" s="71"/>
      <c r="G157" s="71"/>
      <c r="H157" s="71"/>
      <c r="I157" s="72"/>
      <c r="J157" s="28"/>
      <c r="K157" s="113" t="str">
        <f t="shared" si="5"/>
        <v/>
      </c>
      <c r="L157" s="114"/>
    </row>
    <row r="158" spans="2:14" ht="20.25" thickBot="1">
      <c r="B158" s="34"/>
      <c r="C158" s="34"/>
      <c r="D158" s="34"/>
      <c r="E158" s="34"/>
      <c r="F158" s="34"/>
      <c r="G158" s="34"/>
      <c r="H158" s="34"/>
      <c r="I158" s="52"/>
      <c r="J158" s="19" t="s">
        <v>62</v>
      </c>
      <c r="K158" s="47">
        <f>IF(ISBLANK(B152)=TRUE,0,MIN(SUM(K152:L157),6))</f>
        <v>0</v>
      </c>
      <c r="L158" s="58"/>
    </row>
    <row r="159" spans="2:14" ht="13.5" customHeight="1">
      <c r="B159" s="11" t="s">
        <v>91</v>
      </c>
      <c r="C159" s="41" t="s">
        <v>24</v>
      </c>
      <c r="D159" s="41"/>
      <c r="E159" s="41"/>
      <c r="F159" s="41"/>
      <c r="G159" s="41"/>
      <c r="H159" s="41"/>
      <c r="I159" s="41"/>
      <c r="J159" s="41"/>
      <c r="K159" s="41"/>
      <c r="L159" s="41"/>
    </row>
    <row r="160" spans="2:14" ht="21.6" customHeight="1">
      <c r="B160" s="66" t="s">
        <v>74</v>
      </c>
      <c r="C160" s="66"/>
      <c r="D160" s="66"/>
      <c r="E160" s="66"/>
      <c r="F160" s="66"/>
      <c r="G160" s="66"/>
      <c r="H160" s="66"/>
      <c r="I160" s="66"/>
      <c r="J160" s="66"/>
      <c r="K160" s="65" t="s">
        <v>75</v>
      </c>
      <c r="L160" s="65"/>
    </row>
    <row r="161" spans="2:14" ht="20.25" customHeight="1" thickBot="1">
      <c r="B161" s="62" t="s">
        <v>140</v>
      </c>
      <c r="C161" s="62"/>
      <c r="D161" s="62"/>
      <c r="E161" s="62"/>
      <c r="F161" s="62"/>
      <c r="G161" s="62"/>
      <c r="H161" s="62"/>
      <c r="I161" s="62"/>
      <c r="J161" s="62"/>
      <c r="K161" s="62"/>
      <c r="L161" s="62"/>
    </row>
    <row r="162" spans="2:14" ht="24" customHeight="1" thickBot="1">
      <c r="B162" s="12" t="s">
        <v>84</v>
      </c>
      <c r="C162" s="67" t="s">
        <v>141</v>
      </c>
      <c r="D162" s="68"/>
      <c r="E162" s="68"/>
      <c r="F162" s="68"/>
      <c r="G162" s="68"/>
      <c r="H162" s="68"/>
      <c r="I162" s="68"/>
      <c r="J162" s="69"/>
      <c r="K162" s="67" t="s">
        <v>23</v>
      </c>
      <c r="L162" s="69"/>
      <c r="N162" s="13" t="s">
        <v>139</v>
      </c>
    </row>
    <row r="163" spans="2:14" ht="18" thickBot="1">
      <c r="B163" s="29"/>
      <c r="C163" s="127"/>
      <c r="D163" s="128"/>
      <c r="E163" s="128"/>
      <c r="F163" s="128"/>
      <c r="G163" s="128"/>
      <c r="H163" s="128"/>
      <c r="I163" s="128"/>
      <c r="J163" s="129"/>
      <c r="K163" s="130">
        <f>IF(ISBLANK(B163)=TRUE,0,5)</f>
        <v>0</v>
      </c>
      <c r="L163" s="131"/>
      <c r="N163" s="13" t="s">
        <v>138</v>
      </c>
    </row>
    <row r="164" spans="2:14" ht="20.25" thickBot="1">
      <c r="B164" s="63"/>
      <c r="C164" s="63"/>
      <c r="D164" s="63"/>
      <c r="E164" s="63"/>
      <c r="F164" s="63"/>
      <c r="G164" s="63"/>
      <c r="H164" s="63"/>
      <c r="I164" s="74"/>
      <c r="J164" s="1" t="s">
        <v>62</v>
      </c>
      <c r="K164" s="47">
        <f>K163</f>
        <v>0</v>
      </c>
      <c r="L164" s="58"/>
    </row>
    <row r="165" spans="2:14"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</row>
    <row r="166" spans="2:14" ht="21" customHeight="1">
      <c r="B166" s="66" t="s">
        <v>76</v>
      </c>
      <c r="C166" s="66"/>
      <c r="D166" s="66"/>
      <c r="E166" s="66"/>
      <c r="F166" s="66"/>
      <c r="G166" s="66"/>
      <c r="H166" s="66"/>
      <c r="I166" s="66"/>
      <c r="J166" s="66"/>
      <c r="K166" s="115" t="s">
        <v>77</v>
      </c>
      <c r="L166" s="115"/>
    </row>
    <row r="167" spans="2:14" ht="19.5"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</row>
    <row r="168" spans="2:14" ht="18" customHeight="1" thickBot="1">
      <c r="B168" s="62" t="s">
        <v>78</v>
      </c>
      <c r="C168" s="62"/>
      <c r="D168" s="62"/>
      <c r="E168" s="62"/>
      <c r="F168" s="62"/>
      <c r="G168" s="62"/>
      <c r="H168" s="62"/>
      <c r="I168" s="62"/>
      <c r="J168" s="62"/>
      <c r="K168" s="62"/>
      <c r="L168" s="62"/>
    </row>
    <row r="169" spans="2:14" ht="24" customHeight="1" thickBot="1">
      <c r="B169" s="67" t="s">
        <v>85</v>
      </c>
      <c r="C169" s="68"/>
      <c r="D169" s="68"/>
      <c r="E169" s="69"/>
      <c r="F169" s="67" t="s">
        <v>87</v>
      </c>
      <c r="G169" s="69"/>
      <c r="H169" s="67" t="s">
        <v>86</v>
      </c>
      <c r="I169" s="68"/>
      <c r="J169" s="69"/>
      <c r="K169" s="67" t="s">
        <v>23</v>
      </c>
      <c r="L169" s="69"/>
    </row>
    <row r="170" spans="2:14" ht="19.5" customHeight="1" thickBot="1">
      <c r="B170" s="70"/>
      <c r="C170" s="71"/>
      <c r="D170" s="71"/>
      <c r="E170" s="72"/>
      <c r="F170" s="70"/>
      <c r="G170" s="72"/>
      <c r="H170" s="70"/>
      <c r="I170" s="71"/>
      <c r="J170" s="71"/>
      <c r="K170" s="113" t="str">
        <f>IF(ISBLANK(B170)=TRUE,"",IF(F170=N$171,3,2))</f>
        <v/>
      </c>
      <c r="L170" s="114"/>
      <c r="N170" s="13" t="s">
        <v>26</v>
      </c>
    </row>
    <row r="171" spans="2:14" ht="19.5" customHeight="1" thickBot="1">
      <c r="B171" s="70"/>
      <c r="C171" s="71"/>
      <c r="D171" s="71"/>
      <c r="E171" s="72"/>
      <c r="F171" s="70"/>
      <c r="G171" s="72"/>
      <c r="H171" s="70"/>
      <c r="I171" s="71"/>
      <c r="J171" s="71"/>
      <c r="K171" s="113" t="str">
        <f t="shared" ref="K171:K174" si="6">IF(ISBLANK(B171)=TRUE,"",IF(F171=N$170,2,3))</f>
        <v/>
      </c>
      <c r="L171" s="114"/>
      <c r="N171" s="13" t="s">
        <v>27</v>
      </c>
    </row>
    <row r="172" spans="2:14" ht="19.5" customHeight="1" thickBot="1">
      <c r="B172" s="70"/>
      <c r="C172" s="71"/>
      <c r="D172" s="71"/>
      <c r="E172" s="72"/>
      <c r="F172" s="70"/>
      <c r="G172" s="72"/>
      <c r="H172" s="70"/>
      <c r="I172" s="71"/>
      <c r="J172" s="71"/>
      <c r="K172" s="113" t="str">
        <f t="shared" si="6"/>
        <v/>
      </c>
      <c r="L172" s="114"/>
    </row>
    <row r="173" spans="2:14" ht="19.5" customHeight="1" thickBot="1">
      <c r="B173" s="70"/>
      <c r="C173" s="71"/>
      <c r="D173" s="71"/>
      <c r="E173" s="72"/>
      <c r="F173" s="70"/>
      <c r="G173" s="72"/>
      <c r="H173" s="70"/>
      <c r="I173" s="71"/>
      <c r="J173" s="71"/>
      <c r="K173" s="113" t="str">
        <f t="shared" si="6"/>
        <v/>
      </c>
      <c r="L173" s="114"/>
    </row>
    <row r="174" spans="2:14" ht="19.5" customHeight="1" thickBot="1">
      <c r="B174" s="70"/>
      <c r="C174" s="71"/>
      <c r="D174" s="71"/>
      <c r="E174" s="72"/>
      <c r="F174" s="70"/>
      <c r="G174" s="72"/>
      <c r="H174" s="70"/>
      <c r="I174" s="71"/>
      <c r="J174" s="71"/>
      <c r="K174" s="113" t="str">
        <f t="shared" si="6"/>
        <v/>
      </c>
      <c r="L174" s="114"/>
    </row>
    <row r="175" spans="2:14" ht="20.25" thickBot="1">
      <c r="B175" s="63"/>
      <c r="C175" s="63"/>
      <c r="D175" s="63"/>
      <c r="E175" s="63"/>
      <c r="F175" s="63"/>
      <c r="G175" s="74"/>
      <c r="H175" s="67" t="s">
        <v>62</v>
      </c>
      <c r="I175" s="68"/>
      <c r="J175" s="69"/>
      <c r="K175" s="47">
        <f>IF(ISBLANK(B170)=TRUE,0,SUM(K170:L174))</f>
        <v>0</v>
      </c>
      <c r="L175" s="58"/>
    </row>
    <row r="176" spans="2:14" ht="14.1" customHeight="1"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</row>
    <row r="177" spans="2:14">
      <c r="B177" s="61" t="s">
        <v>90</v>
      </c>
      <c r="C177" s="61"/>
      <c r="D177" s="61"/>
      <c r="E177" s="61"/>
      <c r="F177" s="111"/>
      <c r="G177" s="112"/>
      <c r="H177" s="41" t="s">
        <v>93</v>
      </c>
      <c r="I177" s="41"/>
      <c r="J177" s="41"/>
      <c r="K177" s="41"/>
      <c r="L177" s="41"/>
      <c r="N177" s="13" t="s">
        <v>11</v>
      </c>
    </row>
    <row r="178" spans="2:14" ht="19.5"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N178" s="13" t="s">
        <v>12</v>
      </c>
    </row>
    <row r="179" spans="2:14" ht="19.5" customHeight="1">
      <c r="B179" s="110" t="s">
        <v>92</v>
      </c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</row>
    <row r="180" spans="2:14" ht="409.5" customHeight="1"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</row>
    <row r="181" spans="2:14">
      <c r="B181" s="11" t="s">
        <v>91</v>
      </c>
      <c r="C181" s="41" t="s">
        <v>24</v>
      </c>
      <c r="D181" s="41"/>
      <c r="E181" s="41"/>
      <c r="F181" s="41"/>
      <c r="G181" s="41"/>
      <c r="H181" s="41"/>
      <c r="I181" s="41"/>
      <c r="J181" s="41"/>
      <c r="K181" s="41"/>
      <c r="L181" s="41"/>
    </row>
  </sheetData>
  <sheetProtection algorithmName="SHA-512" hashValue="11w7KZItwXhSXNAFq42GtTPbyYPphx0soxSp9NxZv31msPCxgyXmpAemvXikR6G4LrsMKgsFpjxv4bzLd4+JTA==" saltValue="aSOVnan/BIosqOPMet9SDA==" spinCount="100000" sheet="1" objects="1" scenarios="1" insertHyperlinks="0"/>
  <protectedRanges>
    <protectedRange sqref="B180:L180 F177:G177" name="K. 附加資料"/>
    <protectedRange sqref="B108:J113" name="H. 自行舉辦"/>
    <protectedRange sqref="K85:L95" name="F. 可供審閱的記錄"/>
    <protectedRange sqref="K29:L32" name="C. 最低標準"/>
    <protectedRange sqref="B12:L12 B16:L16 C21:E25 H24:L25 H10:L10 B10:F10 B14:L14" name="B. 童軍旅資料"/>
    <protectedRange sqref="D39 F39 D43 F43 D47 J47 D56" name="D. 成員人數"/>
    <protectedRange sqref="F63:K64" name="E. 進度性獎章"/>
    <protectedRange sqref="F103:I103" name="G. 團集會"/>
    <protectedRange sqref="B163:J163 B120:J130 B136:J146 B152:J157" name="I. 參與區地域及總會"/>
    <protectedRange sqref="B170:J174" name="J. 比賽"/>
    <protectedRange sqref="B2:D2" name="A. Year"/>
  </protectedRanges>
  <mergeCells count="392">
    <mergeCell ref="C152:D152"/>
    <mergeCell ref="E146:I146"/>
    <mergeCell ref="B147:I147"/>
    <mergeCell ref="E151:I151"/>
    <mergeCell ref="E124:I124"/>
    <mergeCell ref="E125:I125"/>
    <mergeCell ref="E126:I126"/>
    <mergeCell ref="E127:I127"/>
    <mergeCell ref="E128:I128"/>
    <mergeCell ref="C137:D137"/>
    <mergeCell ref="C138:D138"/>
    <mergeCell ref="B131:I131"/>
    <mergeCell ref="C107:D107"/>
    <mergeCell ref="B114:I114"/>
    <mergeCell ref="E119:I119"/>
    <mergeCell ref="E120:I120"/>
    <mergeCell ref="E121:I121"/>
    <mergeCell ref="C110:D110"/>
    <mergeCell ref="E110:I110"/>
    <mergeCell ref="C151:D151"/>
    <mergeCell ref="H92:J92"/>
    <mergeCell ref="B79:J79"/>
    <mergeCell ref="K86:L86"/>
    <mergeCell ref="K87:L87"/>
    <mergeCell ref="B86:G86"/>
    <mergeCell ref="H87:J87"/>
    <mergeCell ref="B91:G91"/>
    <mergeCell ref="B95:G95"/>
    <mergeCell ref="B89:G89"/>
    <mergeCell ref="K95:L95"/>
    <mergeCell ref="K143:L143"/>
    <mergeCell ref="E107:I107"/>
    <mergeCell ref="C108:D108"/>
    <mergeCell ref="E108:I108"/>
    <mergeCell ref="E113:I113"/>
    <mergeCell ref="E122:I122"/>
    <mergeCell ref="E123:I123"/>
    <mergeCell ref="C142:D142"/>
    <mergeCell ref="C143:D143"/>
    <mergeCell ref="E142:I142"/>
    <mergeCell ref="E143:I143"/>
    <mergeCell ref="C135:D135"/>
    <mergeCell ref="C111:D111"/>
    <mergeCell ref="E111:I111"/>
    <mergeCell ref="C112:D112"/>
    <mergeCell ref="E112:I112"/>
    <mergeCell ref="E135:I135"/>
    <mergeCell ref="E129:I129"/>
    <mergeCell ref="E130:I130"/>
    <mergeCell ref="B133:J133"/>
    <mergeCell ref="C109:D109"/>
    <mergeCell ref="K136:L136"/>
    <mergeCell ref="K137:L137"/>
    <mergeCell ref="B118:J118"/>
    <mergeCell ref="H91:J91"/>
    <mergeCell ref="B51:L51"/>
    <mergeCell ref="B52:C52"/>
    <mergeCell ref="F96:G96"/>
    <mergeCell ref="K93:L93"/>
    <mergeCell ref="K125:L125"/>
    <mergeCell ref="K120:L120"/>
    <mergeCell ref="J103:L103"/>
    <mergeCell ref="H94:J94"/>
    <mergeCell ref="B103:E103"/>
    <mergeCell ref="B94:G94"/>
    <mergeCell ref="B93:G93"/>
    <mergeCell ref="H95:J95"/>
    <mergeCell ref="K121:L121"/>
    <mergeCell ref="K122:L122"/>
    <mergeCell ref="K123:L123"/>
    <mergeCell ref="K124:L124"/>
    <mergeCell ref="C125:D125"/>
    <mergeCell ref="H93:J93"/>
    <mergeCell ref="H96:J96"/>
    <mergeCell ref="K107:L107"/>
    <mergeCell ref="D54:L54"/>
    <mergeCell ref="K73:L73"/>
    <mergeCell ref="B75:G75"/>
    <mergeCell ref="B85:G85"/>
    <mergeCell ref="B68:D68"/>
    <mergeCell ref="B54:C54"/>
    <mergeCell ref="E66:E67"/>
    <mergeCell ref="F66:F67"/>
    <mergeCell ref="B62:E62"/>
    <mergeCell ref="H72:J72"/>
    <mergeCell ref="B53:C53"/>
    <mergeCell ref="K75:L75"/>
    <mergeCell ref="H75:J75"/>
    <mergeCell ref="D57:G57"/>
    <mergeCell ref="K72:L72"/>
    <mergeCell ref="K85:L85"/>
    <mergeCell ref="B57:C57"/>
    <mergeCell ref="D53:L53"/>
    <mergeCell ref="B67:D67"/>
    <mergeCell ref="H66:I67"/>
    <mergeCell ref="H68:I68"/>
    <mergeCell ref="B73:G73"/>
    <mergeCell ref="H73:J73"/>
    <mergeCell ref="K79:L79"/>
    <mergeCell ref="B1:L1"/>
    <mergeCell ref="B4:L4"/>
    <mergeCell ref="D44:G44"/>
    <mergeCell ref="D45:G45"/>
    <mergeCell ref="B40:C40"/>
    <mergeCell ref="B41:C41"/>
    <mergeCell ref="H44:L44"/>
    <mergeCell ref="D48:G49"/>
    <mergeCell ref="E2:L2"/>
    <mergeCell ref="B49:C49"/>
    <mergeCell ref="H45:L45"/>
    <mergeCell ref="B6:L6"/>
    <mergeCell ref="F40:G40"/>
    <mergeCell ref="B45:C45"/>
    <mergeCell ref="B48:C48"/>
    <mergeCell ref="K41:L41"/>
    <mergeCell ref="F41:G41"/>
    <mergeCell ref="B35:L35"/>
    <mergeCell ref="B18:E20"/>
    <mergeCell ref="F18:G20"/>
    <mergeCell ref="H18:L20"/>
    <mergeCell ref="H39:L39"/>
    <mergeCell ref="B44:C44"/>
    <mergeCell ref="K29:L29"/>
    <mergeCell ref="B92:G92"/>
    <mergeCell ref="K117:L117"/>
    <mergeCell ref="K111:L111"/>
    <mergeCell ref="K109:L109"/>
    <mergeCell ref="B98:L98"/>
    <mergeCell ref="B117:J117"/>
    <mergeCell ref="K92:L92"/>
    <mergeCell ref="B100:J100"/>
    <mergeCell ref="E56:L56"/>
    <mergeCell ref="G66:G67"/>
    <mergeCell ref="J66:J67"/>
    <mergeCell ref="K66:K67"/>
    <mergeCell ref="D58:G58"/>
    <mergeCell ref="H85:J85"/>
    <mergeCell ref="B64:E64"/>
    <mergeCell ref="L66:L67"/>
    <mergeCell ref="H83:L83"/>
    <mergeCell ref="K84:L84"/>
    <mergeCell ref="H57:L57"/>
    <mergeCell ref="B70:J70"/>
    <mergeCell ref="H88:J88"/>
    <mergeCell ref="B87:G87"/>
    <mergeCell ref="H74:J74"/>
    <mergeCell ref="K74:L74"/>
    <mergeCell ref="B90:G90"/>
    <mergeCell ref="H90:J90"/>
    <mergeCell ref="K90:L90"/>
    <mergeCell ref="F102:I102"/>
    <mergeCell ref="F103:I103"/>
    <mergeCell ref="H175:J175"/>
    <mergeCell ref="K175:L175"/>
    <mergeCell ref="B172:E172"/>
    <mergeCell ref="F172:G172"/>
    <mergeCell ref="H172:J172"/>
    <mergeCell ref="K172:L172"/>
    <mergeCell ref="B173:E173"/>
    <mergeCell ref="F173:G173"/>
    <mergeCell ref="H173:J173"/>
    <mergeCell ref="K173:L173"/>
    <mergeCell ref="K147:L147"/>
    <mergeCell ref="K144:L144"/>
    <mergeCell ref="K151:L151"/>
    <mergeCell ref="C144:D144"/>
    <mergeCell ref="C146:D146"/>
    <mergeCell ref="B170:E170"/>
    <mergeCell ref="B171:E171"/>
    <mergeCell ref="B174:E174"/>
    <mergeCell ref="F170:G170"/>
    <mergeCell ref="F171:G171"/>
    <mergeCell ref="F174:G174"/>
    <mergeCell ref="H170:J170"/>
    <mergeCell ref="K170:L170"/>
    <mergeCell ref="H171:J171"/>
    <mergeCell ref="K171:L171"/>
    <mergeCell ref="H174:J174"/>
    <mergeCell ref="K174:L174"/>
    <mergeCell ref="K149:L149"/>
    <mergeCell ref="E152:I152"/>
    <mergeCell ref="B158:I158"/>
    <mergeCell ref="B164:I164"/>
    <mergeCell ref="E157:I157"/>
    <mergeCell ref="C156:D156"/>
    <mergeCell ref="C157:D157"/>
    <mergeCell ref="B169:E169"/>
    <mergeCell ref="F169:G169"/>
    <mergeCell ref="K169:L169"/>
    <mergeCell ref="H169:J169"/>
    <mergeCell ref="C163:J163"/>
    <mergeCell ref="K152:L152"/>
    <mergeCell ref="K153:L153"/>
    <mergeCell ref="K163:L163"/>
    <mergeCell ref="C162:J162"/>
    <mergeCell ref="K160:L160"/>
    <mergeCell ref="K162:L162"/>
    <mergeCell ref="K164:L164"/>
    <mergeCell ref="K155:L155"/>
    <mergeCell ref="K156:L156"/>
    <mergeCell ref="K157:L157"/>
    <mergeCell ref="C153:D153"/>
    <mergeCell ref="C154:D154"/>
    <mergeCell ref="C155:D155"/>
    <mergeCell ref="E153:I153"/>
    <mergeCell ref="E154:I154"/>
    <mergeCell ref="E155:I155"/>
    <mergeCell ref="E156:I156"/>
    <mergeCell ref="K133:L133"/>
    <mergeCell ref="K129:L129"/>
    <mergeCell ref="K126:L126"/>
    <mergeCell ref="C113:D113"/>
    <mergeCell ref="K154:L154"/>
    <mergeCell ref="K158:L158"/>
    <mergeCell ref="E144:I144"/>
    <mergeCell ref="E145:I145"/>
    <mergeCell ref="C139:D139"/>
    <mergeCell ref="K138:L138"/>
    <mergeCell ref="K139:L139"/>
    <mergeCell ref="E136:I136"/>
    <mergeCell ref="E137:I137"/>
    <mergeCell ref="E138:I138"/>
    <mergeCell ref="E139:I139"/>
    <mergeCell ref="E140:I140"/>
    <mergeCell ref="E141:I141"/>
    <mergeCell ref="C140:D140"/>
    <mergeCell ref="C141:D141"/>
    <mergeCell ref="K145:L145"/>
    <mergeCell ref="C136:D136"/>
    <mergeCell ref="K140:L140"/>
    <mergeCell ref="K141:L141"/>
    <mergeCell ref="K142:L142"/>
    <mergeCell ref="K96:L96"/>
    <mergeCell ref="K127:L127"/>
    <mergeCell ref="K128:L128"/>
    <mergeCell ref="K119:L119"/>
    <mergeCell ref="K112:L112"/>
    <mergeCell ref="K113:L113"/>
    <mergeCell ref="K114:L114"/>
    <mergeCell ref="K100:L100"/>
    <mergeCell ref="B99:L99"/>
    <mergeCell ref="B97:L97"/>
    <mergeCell ref="B96:E96"/>
    <mergeCell ref="C115:L115"/>
    <mergeCell ref="B106:L106"/>
    <mergeCell ref="B105:J105"/>
    <mergeCell ref="K110:L110"/>
    <mergeCell ref="E109:I109"/>
    <mergeCell ref="B102:E102"/>
    <mergeCell ref="J102:L102"/>
    <mergeCell ref="K89:L89"/>
    <mergeCell ref="B34:L34"/>
    <mergeCell ref="B37:J37"/>
    <mergeCell ref="B38:L38"/>
    <mergeCell ref="B36:L36"/>
    <mergeCell ref="B59:L59"/>
    <mergeCell ref="B83:G84"/>
    <mergeCell ref="H84:J84"/>
    <mergeCell ref="H86:J86"/>
    <mergeCell ref="H89:J89"/>
    <mergeCell ref="K88:L88"/>
    <mergeCell ref="K81:L81"/>
    <mergeCell ref="B82:L82"/>
    <mergeCell ref="B81:J81"/>
    <mergeCell ref="B46:L46"/>
    <mergeCell ref="H58:L58"/>
    <mergeCell ref="B88:G88"/>
    <mergeCell ref="K70:L70"/>
    <mergeCell ref="D50:G50"/>
    <mergeCell ref="B50:C50"/>
    <mergeCell ref="B55:L55"/>
    <mergeCell ref="B39:C39"/>
    <mergeCell ref="D41:E41"/>
    <mergeCell ref="F64:L64"/>
    <mergeCell ref="K91:L91"/>
    <mergeCell ref="B180:L180"/>
    <mergeCell ref="B179:L179"/>
    <mergeCell ref="C129:D129"/>
    <mergeCell ref="C130:D130"/>
    <mergeCell ref="C126:D126"/>
    <mergeCell ref="K105:L105"/>
    <mergeCell ref="C145:D145"/>
    <mergeCell ref="C119:D119"/>
    <mergeCell ref="C120:D120"/>
    <mergeCell ref="C121:D121"/>
    <mergeCell ref="C122:D122"/>
    <mergeCell ref="B177:E177"/>
    <mergeCell ref="F177:G177"/>
    <mergeCell ref="C123:D123"/>
    <mergeCell ref="C124:D124"/>
    <mergeCell ref="C127:D127"/>
    <mergeCell ref="C128:D128"/>
    <mergeCell ref="K108:L108"/>
    <mergeCell ref="K130:L130"/>
    <mergeCell ref="K146:L146"/>
    <mergeCell ref="K166:L166"/>
    <mergeCell ref="K135:L135"/>
    <mergeCell ref="K94:L94"/>
    <mergeCell ref="B2:D2"/>
    <mergeCell ref="B7:L7"/>
    <mergeCell ref="B17:L17"/>
    <mergeCell ref="B26:L26"/>
    <mergeCell ref="B27:L27"/>
    <mergeCell ref="B28:L28"/>
    <mergeCell ref="B8:L8"/>
    <mergeCell ref="B43:C43"/>
    <mergeCell ref="B21:B22"/>
    <mergeCell ref="C21:E22"/>
    <mergeCell ref="C23:E23"/>
    <mergeCell ref="C24:E25"/>
    <mergeCell ref="F24:G25"/>
    <mergeCell ref="H24:L25"/>
    <mergeCell ref="B5:L5"/>
    <mergeCell ref="B3:L3"/>
    <mergeCell ref="F21:L23"/>
    <mergeCell ref="D40:E40"/>
    <mergeCell ref="H43:L43"/>
    <mergeCell ref="C9:D9"/>
    <mergeCell ref="K40:L40"/>
    <mergeCell ref="F9:G9"/>
    <mergeCell ref="K37:L37"/>
    <mergeCell ref="J9:L9"/>
    <mergeCell ref="C181:L181"/>
    <mergeCell ref="C159:L159"/>
    <mergeCell ref="B149:J149"/>
    <mergeCell ref="B132:L132"/>
    <mergeCell ref="D52:L52"/>
    <mergeCell ref="B42:L42"/>
    <mergeCell ref="B178:L178"/>
    <mergeCell ref="B176:L176"/>
    <mergeCell ref="B175:G175"/>
    <mergeCell ref="B167:L167"/>
    <mergeCell ref="B165:L165"/>
    <mergeCell ref="B166:J166"/>
    <mergeCell ref="H177:L177"/>
    <mergeCell ref="B148:L148"/>
    <mergeCell ref="B160:J160"/>
    <mergeCell ref="B161:L161"/>
    <mergeCell ref="B168:L168"/>
    <mergeCell ref="B116:L116"/>
    <mergeCell ref="B104:L104"/>
    <mergeCell ref="B101:L101"/>
    <mergeCell ref="B80:L80"/>
    <mergeCell ref="B47:C47"/>
    <mergeCell ref="B56:C56"/>
    <mergeCell ref="K131:L131"/>
    <mergeCell ref="H48:L49"/>
    <mergeCell ref="H50:L50"/>
    <mergeCell ref="B77:L77"/>
    <mergeCell ref="B78:L78"/>
    <mergeCell ref="B76:L76"/>
    <mergeCell ref="B71:L71"/>
    <mergeCell ref="B69:L69"/>
    <mergeCell ref="B65:L65"/>
    <mergeCell ref="B61:K61"/>
    <mergeCell ref="K60:L60"/>
    <mergeCell ref="B60:J60"/>
    <mergeCell ref="B63:E63"/>
    <mergeCell ref="F62:L62"/>
    <mergeCell ref="F63:L63"/>
    <mergeCell ref="B66:D66"/>
    <mergeCell ref="B72:G72"/>
    <mergeCell ref="B74:G74"/>
    <mergeCell ref="B58:C58"/>
    <mergeCell ref="H9:I9"/>
    <mergeCell ref="H10:L10"/>
    <mergeCell ref="J11:L11"/>
    <mergeCell ref="H12:L12"/>
    <mergeCell ref="J13:L13"/>
    <mergeCell ref="H15:L15"/>
    <mergeCell ref="H16:L16"/>
    <mergeCell ref="H11:I11"/>
    <mergeCell ref="H13:I13"/>
    <mergeCell ref="H14:L14"/>
    <mergeCell ref="C11:G11"/>
    <mergeCell ref="C10:D10"/>
    <mergeCell ref="E47:I47"/>
    <mergeCell ref="K30:L30"/>
    <mergeCell ref="K31:L31"/>
    <mergeCell ref="K32:L32"/>
    <mergeCell ref="C33:L33"/>
    <mergeCell ref="B16:G16"/>
    <mergeCell ref="C15:G15"/>
    <mergeCell ref="B14:G14"/>
    <mergeCell ref="C13:G13"/>
    <mergeCell ref="B12:G12"/>
    <mergeCell ref="B29:I29"/>
    <mergeCell ref="B30:I30"/>
    <mergeCell ref="B31:I31"/>
    <mergeCell ref="B32:I32"/>
    <mergeCell ref="H40:I40"/>
    <mergeCell ref="H41:I41"/>
  </mergeCells>
  <phoneticPr fontId="1" type="noConversion"/>
  <conditionalFormatting sqref="B179:L179">
    <cfRule type="expression" dxfId="35" priority="11">
      <formula>$F$177=$N$177</formula>
    </cfRule>
  </conditionalFormatting>
  <conditionalFormatting sqref="B180:L180">
    <cfRule type="expression" dxfId="34" priority="21">
      <formula>$F$177=$N$177</formula>
    </cfRule>
  </conditionalFormatting>
  <conditionalFormatting sqref="D40:E41">
    <cfRule type="expression" dxfId="33" priority="42">
      <formula>$H$39=6</formula>
    </cfRule>
  </conditionalFormatting>
  <conditionalFormatting sqref="D44:G45">
    <cfRule type="expression" dxfId="32" priority="38">
      <formula>AND($H$43&gt;=2,$H$43&lt;=3)</formula>
    </cfRule>
  </conditionalFormatting>
  <conditionalFormatting sqref="D48:G50">
    <cfRule type="expression" dxfId="31" priority="36">
      <formula>$L$47=1</formula>
    </cfRule>
  </conditionalFormatting>
  <conditionalFormatting sqref="D57:G58">
    <cfRule type="expression" dxfId="30" priority="24">
      <formula>$D$56=1</formula>
    </cfRule>
  </conditionalFormatting>
  <conditionalFormatting sqref="D53:L54">
    <cfRule type="expression" dxfId="29" priority="34">
      <formula>$O$52=2</formula>
    </cfRule>
  </conditionalFormatting>
  <conditionalFormatting sqref="E66:E68">
    <cfRule type="expression" dxfId="28" priority="31">
      <formula>AND($L$61&gt;=0.3,$L$61&lt;0.5)</formula>
    </cfRule>
  </conditionalFormatting>
  <conditionalFormatting sqref="F66:F68">
    <cfRule type="expression" dxfId="27" priority="30">
      <formula>AND($L$61&gt;=0.5,$L$61&lt;0.7)</formula>
    </cfRule>
  </conditionalFormatting>
  <conditionalFormatting sqref="F40:G41">
    <cfRule type="expression" dxfId="26" priority="41">
      <formula>AND($H$39&gt;=7,$H$39&lt;=9)</formula>
    </cfRule>
  </conditionalFormatting>
  <conditionalFormatting sqref="F177:G177">
    <cfRule type="expression" dxfId="25" priority="22">
      <formula>$F$177=$N$177</formula>
    </cfRule>
  </conditionalFormatting>
  <conditionalFormatting sqref="G10">
    <cfRule type="expression" dxfId="24" priority="1">
      <formula>ISBLANK(E10)</formula>
    </cfRule>
  </conditionalFormatting>
  <conditionalFormatting sqref="G66:G68">
    <cfRule type="expression" dxfId="23" priority="29">
      <formula>AND($L$61&gt;=0.7,$L$61&lt;0.9)</formula>
    </cfRule>
  </conditionalFormatting>
  <conditionalFormatting sqref="H66 H68">
    <cfRule type="expression" dxfId="22" priority="28">
      <formula>AND($L$61&gt;=0.9,$L$61&lt;1.1)</formula>
    </cfRule>
  </conditionalFormatting>
  <conditionalFormatting sqref="H40:I41">
    <cfRule type="expression" dxfId="21" priority="9">
      <formula>AND($H$39&gt;=10,$H$39&lt;=12)</formula>
    </cfRule>
  </conditionalFormatting>
  <conditionalFormatting sqref="H18:L20 K96:L96 J103:L103 K114:L114 K131:L131 K147:L147 K158:L158 K163:L164 K175:L175">
    <cfRule type="cellIs" dxfId="20" priority="10" operator="equal">
      <formula>0</formula>
    </cfRule>
  </conditionalFormatting>
  <conditionalFormatting sqref="H44:L45">
    <cfRule type="expression" dxfId="19" priority="37">
      <formula>$H$43&gt;=4</formula>
    </cfRule>
  </conditionalFormatting>
  <conditionalFormatting sqref="H48:L50">
    <cfRule type="expression" dxfId="18" priority="35">
      <formula>$L$47&gt;=2</formula>
    </cfRule>
  </conditionalFormatting>
  <conditionalFormatting sqref="H57:L58">
    <cfRule type="expression" dxfId="17" priority="23">
      <formula>$D$56&gt;=2</formula>
    </cfRule>
  </conditionalFormatting>
  <conditionalFormatting sqref="H73:L74">
    <cfRule type="cellIs" dxfId="16" priority="7" operator="equal">
      <formula>0</formula>
    </cfRule>
  </conditionalFormatting>
  <conditionalFormatting sqref="J40:J41">
    <cfRule type="expression" dxfId="15" priority="40">
      <formula>AND($H$39&gt;=13,$H$39&lt;=15)</formula>
    </cfRule>
  </conditionalFormatting>
  <conditionalFormatting sqref="J66:J68">
    <cfRule type="expression" dxfId="14" priority="27">
      <formula>AND($L$61&gt;=1.1,$L$61&lt;1.3)</formula>
    </cfRule>
  </conditionalFormatting>
  <conditionalFormatting sqref="J103:L103">
    <cfRule type="notContainsBlanks" dxfId="13" priority="18">
      <formula>LEN(TRIM(J103))&gt;0</formula>
    </cfRule>
  </conditionalFormatting>
  <conditionalFormatting sqref="K66:K68">
    <cfRule type="expression" dxfId="12" priority="26">
      <formula>AND($L$61&gt;=1.3,$L$61&lt;1.5)</formula>
    </cfRule>
  </conditionalFormatting>
  <conditionalFormatting sqref="K40:L41">
    <cfRule type="expression" dxfId="11" priority="39">
      <formula>$H$39&gt;=16</formula>
    </cfRule>
  </conditionalFormatting>
  <conditionalFormatting sqref="K73:L74">
    <cfRule type="notContainsBlanks" dxfId="10" priority="8">
      <formula>LEN(TRIM(K73))&gt;0</formula>
    </cfRule>
  </conditionalFormatting>
  <conditionalFormatting sqref="K75:L75">
    <cfRule type="cellIs" dxfId="9" priority="5" operator="equal">
      <formula>0</formula>
    </cfRule>
    <cfRule type="notContainsBlanks" dxfId="8" priority="6">
      <formula>LEN(TRIM(K75))&gt;0</formula>
    </cfRule>
  </conditionalFormatting>
  <conditionalFormatting sqref="K96:L96">
    <cfRule type="notContainsBlanks" dxfId="7" priority="19">
      <formula>LEN(TRIM(K96))&gt;0</formula>
    </cfRule>
  </conditionalFormatting>
  <conditionalFormatting sqref="K114:L114">
    <cfRule type="notContainsBlanks" dxfId="6" priority="17">
      <formula>LEN(TRIM(K114))&gt;0</formula>
    </cfRule>
  </conditionalFormatting>
  <conditionalFormatting sqref="K131:L131">
    <cfRule type="notContainsBlanks" dxfId="5" priority="16">
      <formula>LEN(TRIM(K131))&gt;0</formula>
    </cfRule>
  </conditionalFormatting>
  <conditionalFormatting sqref="K147:L147">
    <cfRule type="notContainsBlanks" dxfId="4" priority="15">
      <formula>LEN(TRIM(K147))&gt;0</formula>
    </cfRule>
  </conditionalFormatting>
  <conditionalFormatting sqref="K158:L158">
    <cfRule type="notContainsBlanks" dxfId="3" priority="14">
      <formula>LEN(TRIM(K158))&gt;0</formula>
    </cfRule>
  </conditionalFormatting>
  <conditionalFormatting sqref="K164:L164">
    <cfRule type="notContainsBlanks" dxfId="2" priority="13">
      <formula>LEN(TRIM(K164))&gt;0</formula>
    </cfRule>
  </conditionalFormatting>
  <conditionalFormatting sqref="K175:L175">
    <cfRule type="notContainsBlanks" dxfId="1" priority="12">
      <formula>LEN(TRIM(K175))&gt;0</formula>
    </cfRule>
  </conditionalFormatting>
  <conditionalFormatting sqref="L66:L68">
    <cfRule type="expression" dxfId="0" priority="25">
      <formula>$L$61&gt;=1.5</formula>
    </cfRule>
  </conditionalFormatting>
  <dataValidations count="16">
    <dataValidation type="list" allowBlank="1" showInputMessage="1" showErrorMessage="1" sqref="K29:L32 K85:L95" xr:uid="{00000000-0002-0000-0000-000000000000}">
      <formula1>$N$29:$N$30</formula1>
    </dataValidation>
    <dataValidation type="decimal" operator="greaterThanOrEqual" allowBlank="1" showInputMessage="1" showErrorMessage="1" sqref="D39 F39 D43 F43 D47 J47 D56 F63:L64 J152:J157 J136:J146 J120:J130 J108:J113" xr:uid="{00000000-0002-0000-0000-000001000000}">
      <formula1>0</formula1>
    </dataValidation>
    <dataValidation type="list" allowBlank="1" showInputMessage="1" showErrorMessage="1" sqref="C152:D157" xr:uid="{00000000-0002-0000-0000-000002000000}">
      <formula1>$N$152:$N$153</formula1>
    </dataValidation>
    <dataValidation type="list" allowBlank="1" showInputMessage="1" showErrorMessage="1" sqref="F170:G174" xr:uid="{00000000-0002-0000-0000-000003000000}">
      <formula1>$N$170:$N$171</formula1>
    </dataValidation>
    <dataValidation type="list" allowBlank="1" showInputMessage="1" showErrorMessage="1" sqref="C120:C130" xr:uid="{00000000-0002-0000-0000-000004000000}">
      <formula1>$N$120:$N$121</formula1>
    </dataValidation>
    <dataValidation type="list" allowBlank="1" showInputMessage="1" showErrorMessage="1" sqref="C136:C146" xr:uid="{00000000-0002-0000-0000-000005000000}">
      <formula1>$N$136:$N$137</formula1>
    </dataValidation>
    <dataValidation type="list" allowBlank="1" showInputMessage="1" showErrorMessage="1" sqref="F177:G177" xr:uid="{00000000-0002-0000-0000-000006000000}">
      <formula1>$N$177:$N$178</formula1>
    </dataValidation>
    <dataValidation type="list" allowBlank="1" showInputMessage="1" showErrorMessage="1" sqref="H10" xr:uid="{00000000-0002-0000-0000-000007000000}">
      <formula1>$N$1:$N$7</formula1>
    </dataValidation>
    <dataValidation type="whole" allowBlank="1" showInputMessage="1" showErrorMessage="1" sqref="B16" xr:uid="{00000000-0002-0000-0000-000008000000}">
      <formula1>20000000</formula1>
      <formula2>99999999</formula2>
    </dataValidation>
    <dataValidation type="list" allowBlank="1" showInputMessage="1" showErrorMessage="1" sqref="C108:D113" xr:uid="{00000000-0002-0000-0000-000009000000}">
      <formula1>$N$108:$N$109</formula1>
    </dataValidation>
    <dataValidation type="list" allowBlank="1" showInputMessage="1" showErrorMessage="1" sqref="C163:J163" xr:uid="{00000000-0002-0000-0000-00000A000000}">
      <formula1>$N$162:$N$163</formula1>
    </dataValidation>
    <dataValidation type="list" allowBlank="1" showInputMessage="1" showErrorMessage="1" sqref="E10" xr:uid="{00000000-0002-0000-0000-00000B000000}">
      <formula1>$O$4:$O$6</formula1>
    </dataValidation>
    <dataValidation type="list" allowBlank="1" showInputMessage="1" showErrorMessage="1" sqref="C10:D10" xr:uid="{00000000-0002-0000-0000-00000C000000}">
      <formula1>$N$9:$N$10</formula1>
    </dataValidation>
    <dataValidation type="whole" allowBlank="1" showInputMessage="1" showErrorMessage="1" sqref="B10" xr:uid="{00000000-0002-0000-0000-00000D000000}">
      <formula1>0</formula1>
      <formula2>9999</formula2>
    </dataValidation>
    <dataValidation type="list" allowBlank="1" showInputMessage="1" showErrorMessage="1" sqref="H14" xr:uid="{00000000-0002-0000-0000-00000E000000}">
      <formula1>$O$8:$O$17</formula1>
    </dataValidation>
    <dataValidation type="list" allowBlank="1" showInputMessage="1" showErrorMessage="1" sqref="F10" xr:uid="{00000000-0002-0000-0000-00000F000000}">
      <formula1>$N$11:$N$16</formula1>
    </dataValidation>
  </dataValidations>
  <pageMargins left="0.51181102362204722" right="0.15748031496062992" top="0.55118110236220474" bottom="0.55118110236220474" header="0.31496062992125984" footer="0.31496062992125984"/>
  <pageSetup paperSize="9" scale="74" orientation="portrait" r:id="rId1"/>
  <headerFooter>
    <oddFooter>&amp;R&amp;"新細明體,標準"深資童軍團評分表&amp;"Times New Roman,標準"  &amp;P/&amp;N</oddFooter>
  </headerFooter>
  <rowBreaks count="4" manualBreakCount="4">
    <brk id="34" max="14" man="1"/>
    <brk id="76" max="14" man="1"/>
    <brk id="115" max="14" man="1"/>
    <brk id="15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香港童軍總會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優異旅團獎勵計劃－幼童軍團評分表</dc:title>
  <dc:subject>2024 優異旅團獎勵計劃－幼童軍團評分表</dc:subject>
  <dc:creator>HKIR District Support</dc:creator>
  <cp:lastModifiedBy>HK Shiu</cp:lastModifiedBy>
  <cp:lastPrinted>2022-01-11T06:11:08Z</cp:lastPrinted>
  <dcterms:created xsi:type="dcterms:W3CDTF">2013-01-15T07:53:33Z</dcterms:created>
  <dcterms:modified xsi:type="dcterms:W3CDTF">2026-01-09T00:47:42Z</dcterms:modified>
</cp:coreProperties>
</file>